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jimu-nas\先端研\01_研究基盤課\Kenkyuhi\01研究費共通事項\19謝金・アルバイト関係\05　その他\発議書関係\2026\"/>
    </mc:Choice>
  </mc:AlternateContent>
  <xr:revisionPtr revIDLastSave="0" documentId="13_ncr:1_{3CB9831A-63EF-47EB-985E-C4996A5B5300}" xr6:coauthVersionLast="47" xr6:coauthVersionMax="47" xr10:uidLastSave="{00000000-0000-0000-0000-000000000000}"/>
  <bookViews>
    <workbookView xWindow="28680" yWindow="-120" windowWidth="29040" windowHeight="15720" xr2:uid="{C5269B19-2830-4D86-81E3-AA31F248423B}"/>
  </bookViews>
  <sheets>
    <sheet name="データ入力用" sheetId="22" r:id="rId1"/>
    <sheet name="記入例" sheetId="19" r:id="rId2"/>
    <sheet name="交通費計算書" sheetId="14" r:id="rId3"/>
    <sheet name="交通費精算書記入例 " sheetId="15" r:id="rId4"/>
  </sheets>
  <definedNames>
    <definedName name="_xlnm.Print_Area" localSheetId="0">データ入力用!$A$1:$S$60</definedName>
    <definedName name="_xlnm.Print_Area" localSheetId="1">記入例!$A$1:$AH$60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6" i="19" l="1"/>
  <c r="R50" i="19"/>
  <c r="R15" i="19"/>
  <c r="R16" i="19"/>
  <c r="R17" i="19"/>
  <c r="R18" i="19"/>
  <c r="R19" i="19"/>
  <c r="R20" i="19"/>
  <c r="R21" i="19"/>
  <c r="R22" i="19"/>
  <c r="R23" i="19"/>
  <c r="R24" i="19"/>
  <c r="R25" i="19"/>
  <c r="R26" i="19"/>
  <c r="R27" i="19"/>
  <c r="R28" i="19"/>
  <c r="R29" i="19"/>
  <c r="R30" i="19"/>
  <c r="R31" i="19"/>
  <c r="R32" i="19"/>
  <c r="R33" i="19"/>
  <c r="R34" i="19"/>
  <c r="R35" i="19"/>
  <c r="R36" i="19"/>
  <c r="R37" i="19"/>
  <c r="R38" i="19"/>
  <c r="R39" i="19"/>
  <c r="R40" i="19"/>
  <c r="R41" i="19"/>
  <c r="R42" i="19"/>
  <c r="R43" i="19"/>
  <c r="R44" i="19"/>
  <c r="R14" i="19"/>
  <c r="R50" i="22"/>
  <c r="R15" i="22"/>
  <c r="R16" i="22"/>
  <c r="R17" i="22"/>
  <c r="R18" i="22"/>
  <c r="R19" i="22"/>
  <c r="R20" i="22"/>
  <c r="R21" i="22"/>
  <c r="R22" i="22"/>
  <c r="R23" i="22"/>
  <c r="R24" i="22"/>
  <c r="R25" i="22"/>
  <c r="R26" i="22"/>
  <c r="R27" i="22"/>
  <c r="R28" i="22"/>
  <c r="R29" i="22"/>
  <c r="R30" i="22"/>
  <c r="R31" i="22"/>
  <c r="R32" i="22"/>
  <c r="R33" i="22"/>
  <c r="R34" i="22"/>
  <c r="R35" i="22"/>
  <c r="R36" i="22"/>
  <c r="R37" i="22"/>
  <c r="R38" i="22"/>
  <c r="R39" i="22"/>
  <c r="R40" i="22"/>
  <c r="R41" i="22"/>
  <c r="R42" i="22"/>
  <c r="R43" i="22"/>
  <c r="R44" i="22"/>
  <c r="R14" i="22"/>
  <c r="F56" i="22"/>
  <c r="F55" i="22"/>
  <c r="F54" i="22"/>
  <c r="F51" i="22"/>
  <c r="F50" i="22"/>
  <c r="F49" i="22"/>
  <c r="F56" i="19"/>
  <c r="F55" i="19"/>
  <c r="F54" i="19"/>
  <c r="F53" i="19"/>
  <c r="F51" i="19"/>
  <c r="F50" i="19"/>
  <c r="F49" i="19"/>
  <c r="F48" i="19"/>
  <c r="R56" i="19" l="1"/>
  <c r="R56" i="22"/>
  <c r="A44" i="22"/>
  <c r="N44" i="22"/>
  <c r="P44" i="22"/>
  <c r="F53" i="22" s="1"/>
  <c r="A15" i="22"/>
  <c r="A16" i="22"/>
  <c r="A17" i="22"/>
  <c r="A18" i="22"/>
  <c r="A19" i="22"/>
  <c r="B19" i="22" s="1"/>
  <c r="A20" i="22"/>
  <c r="A21" i="22"/>
  <c r="B21" i="22" s="1"/>
  <c r="A22" i="22"/>
  <c r="A23" i="22"/>
  <c r="B23" i="22" s="1"/>
  <c r="A24" i="22"/>
  <c r="B24" i="22" s="1"/>
  <c r="A25" i="22"/>
  <c r="A26" i="22"/>
  <c r="B26" i="22" s="1"/>
  <c r="A27" i="22"/>
  <c r="A28" i="22"/>
  <c r="B28" i="22" s="1"/>
  <c r="A29" i="22"/>
  <c r="B29" i="22" s="1"/>
  <c r="A30" i="22"/>
  <c r="A31" i="22"/>
  <c r="B31" i="22" s="1"/>
  <c r="A32" i="22"/>
  <c r="A33" i="22"/>
  <c r="B33" i="22" s="1"/>
  <c r="A34" i="22"/>
  <c r="A35" i="22"/>
  <c r="B35" i="22" s="1"/>
  <c r="A36" i="22"/>
  <c r="B36" i="22" s="1"/>
  <c r="A37" i="22"/>
  <c r="A38" i="22"/>
  <c r="B38" i="22" s="1"/>
  <c r="A39" i="22"/>
  <c r="A40" i="22"/>
  <c r="B40" i="22" s="1"/>
  <c r="A41" i="22"/>
  <c r="A42" i="22"/>
  <c r="B42" i="22" s="1"/>
  <c r="A43" i="22"/>
  <c r="B43" i="22" s="1"/>
  <c r="A14" i="22"/>
  <c r="S14" i="22" s="1"/>
  <c r="A44" i="19"/>
  <c r="B44" i="19" s="1"/>
  <c r="N44" i="19"/>
  <c r="P44" i="19"/>
  <c r="O44" i="19" s="1"/>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14" i="19"/>
  <c r="C56" i="22"/>
  <c r="C55" i="22"/>
  <c r="C54" i="22"/>
  <c r="C53" i="22"/>
  <c r="C52" i="22"/>
  <c r="I51" i="22"/>
  <c r="I50" i="22"/>
  <c r="I49" i="22"/>
  <c r="P43" i="22"/>
  <c r="N43" i="22"/>
  <c r="P42" i="22"/>
  <c r="N42" i="22"/>
  <c r="P41" i="22"/>
  <c r="N41" i="22"/>
  <c r="P40" i="22"/>
  <c r="N40" i="22"/>
  <c r="S40" i="22" s="1"/>
  <c r="P39" i="22"/>
  <c r="N39" i="22"/>
  <c r="P38" i="22"/>
  <c r="N38" i="22"/>
  <c r="O38" i="22" s="1"/>
  <c r="P37" i="22"/>
  <c r="N37" i="22"/>
  <c r="P36" i="22"/>
  <c r="N36" i="22"/>
  <c r="P35" i="22"/>
  <c r="N35" i="22"/>
  <c r="P34" i="22"/>
  <c r="N34" i="22"/>
  <c r="P33" i="22"/>
  <c r="N33" i="22"/>
  <c r="P32" i="22"/>
  <c r="N32" i="22"/>
  <c r="P31" i="22"/>
  <c r="N31" i="22"/>
  <c r="P30" i="22"/>
  <c r="N30" i="22"/>
  <c r="P29" i="22"/>
  <c r="N29" i="22"/>
  <c r="P28" i="22"/>
  <c r="N28" i="22"/>
  <c r="P27" i="22"/>
  <c r="N27" i="22"/>
  <c r="P26" i="22"/>
  <c r="N26" i="22"/>
  <c r="P25" i="22"/>
  <c r="N25" i="22"/>
  <c r="P24" i="22"/>
  <c r="N24" i="22"/>
  <c r="P23" i="22"/>
  <c r="N23" i="22"/>
  <c r="P22" i="22"/>
  <c r="N22" i="22"/>
  <c r="P21" i="22"/>
  <c r="N21" i="22"/>
  <c r="P20" i="22"/>
  <c r="N20" i="22"/>
  <c r="P19" i="22"/>
  <c r="N19" i="22"/>
  <c r="P18" i="22"/>
  <c r="N18" i="22"/>
  <c r="P17" i="22"/>
  <c r="N17" i="22"/>
  <c r="B17" i="22"/>
  <c r="P16" i="22"/>
  <c r="N16" i="22"/>
  <c r="P15" i="22"/>
  <c r="N15" i="22"/>
  <c r="P14" i="22"/>
  <c r="F52" i="22" s="1"/>
  <c r="N14" i="22"/>
  <c r="S44" i="19" l="1"/>
  <c r="O14" i="22"/>
  <c r="F47" i="22" s="1"/>
  <c r="S18" i="22"/>
  <c r="O28" i="22"/>
  <c r="O44" i="22"/>
  <c r="F48" i="22" s="1"/>
  <c r="I48" i="22" s="1"/>
  <c r="R53" i="22"/>
  <c r="R47" i="22"/>
  <c r="R53" i="19"/>
  <c r="R47" i="19"/>
  <c r="S27" i="22"/>
  <c r="S15" i="22"/>
  <c r="S30" i="22"/>
  <c r="O30" i="22"/>
  <c r="S44" i="22"/>
  <c r="O20" i="22"/>
  <c r="O26" i="22"/>
  <c r="S34" i="22"/>
  <c r="B14" i="22"/>
  <c r="S29" i="22"/>
  <c r="B44" i="22"/>
  <c r="O24" i="22"/>
  <c r="O34" i="22"/>
  <c r="S20" i="22"/>
  <c r="O15" i="22"/>
  <c r="O41" i="22"/>
  <c r="O16" i="22"/>
  <c r="S21" i="22"/>
  <c r="S19" i="22"/>
  <c r="O19" i="22"/>
  <c r="O23" i="22"/>
  <c r="S39" i="22"/>
  <c r="S16" i="22"/>
  <c r="O35" i="22"/>
  <c r="O39" i="22"/>
  <c r="O36" i="22"/>
  <c r="O17" i="22"/>
  <c r="O25" i="22"/>
  <c r="O29" i="22"/>
  <c r="S37" i="22"/>
  <c r="O32" i="22"/>
  <c r="I56" i="22"/>
  <c r="O42" i="22"/>
  <c r="B18" i="22"/>
  <c r="O18" i="22"/>
  <c r="S38" i="22"/>
  <c r="S41" i="22"/>
  <c r="I55" i="22"/>
  <c r="O40" i="22"/>
  <c r="S17" i="22"/>
  <c r="B16" i="22"/>
  <c r="I54" i="22"/>
  <c r="S43" i="22"/>
  <c r="S36" i="22"/>
  <c r="B30" i="22"/>
  <c r="O33" i="22"/>
  <c r="O43" i="22"/>
  <c r="S28" i="22"/>
  <c r="S33" i="22"/>
  <c r="I52" i="22"/>
  <c r="O21" i="22"/>
  <c r="S26" i="22"/>
  <c r="O31" i="22"/>
  <c r="S22" i="22"/>
  <c r="S24" i="22"/>
  <c r="O27" i="22"/>
  <c r="S31" i="22"/>
  <c r="O37" i="22"/>
  <c r="S42" i="22"/>
  <c r="O22" i="22"/>
  <c r="S25" i="22"/>
  <c r="S32" i="22"/>
  <c r="B25" i="22"/>
  <c r="B37" i="22"/>
  <c r="B20" i="22"/>
  <c r="B32" i="22"/>
  <c r="B15" i="22"/>
  <c r="B27" i="22"/>
  <c r="B39" i="22"/>
  <c r="B22" i="22"/>
  <c r="S23" i="22"/>
  <c r="B34" i="22"/>
  <c r="S35" i="22"/>
  <c r="B41" i="22"/>
  <c r="M53" i="22" l="1"/>
  <c r="I53" i="22"/>
  <c r="M55" i="22" s="1"/>
  <c r="M48" i="22"/>
  <c r="I47" i="22"/>
  <c r="I57" i="22" l="1"/>
  <c r="M50" i="22"/>
  <c r="C56" i="19" l="1"/>
  <c r="C55" i="19"/>
  <c r="C54" i="19"/>
  <c r="C53" i="19"/>
  <c r="C52" i="19"/>
  <c r="I51" i="19"/>
  <c r="I50" i="19"/>
  <c r="I49" i="19"/>
  <c r="P43" i="19"/>
  <c r="N43" i="19"/>
  <c r="S43" i="19" s="1"/>
  <c r="P42" i="19"/>
  <c r="N42" i="19"/>
  <c r="S42" i="19" s="1"/>
  <c r="P41" i="19"/>
  <c r="N41" i="19"/>
  <c r="S41" i="19"/>
  <c r="P40" i="19"/>
  <c r="N40" i="19"/>
  <c r="S40" i="19" s="1"/>
  <c r="P39" i="19"/>
  <c r="N39" i="19"/>
  <c r="S39" i="19" s="1"/>
  <c r="P38" i="19"/>
  <c r="N38" i="19"/>
  <c r="S38" i="19" s="1"/>
  <c r="P37" i="19"/>
  <c r="N37" i="19"/>
  <c r="S37" i="19" s="1"/>
  <c r="P36" i="19"/>
  <c r="N36" i="19"/>
  <c r="S36" i="19"/>
  <c r="P35" i="19"/>
  <c r="N35" i="19"/>
  <c r="S35" i="19" s="1"/>
  <c r="P34" i="19"/>
  <c r="N34" i="19"/>
  <c r="S34" i="19" s="1"/>
  <c r="P33" i="19"/>
  <c r="N33" i="19"/>
  <c r="S33" i="19" s="1"/>
  <c r="P32" i="19"/>
  <c r="N32" i="19"/>
  <c r="S32" i="19" s="1"/>
  <c r="P31" i="19"/>
  <c r="N31" i="19"/>
  <c r="S31" i="19"/>
  <c r="P30" i="19"/>
  <c r="N30" i="19"/>
  <c r="S30" i="19" s="1"/>
  <c r="P29" i="19"/>
  <c r="N29" i="19"/>
  <c r="S29" i="19" s="1"/>
  <c r="P28" i="19"/>
  <c r="N28" i="19"/>
  <c r="S28" i="19"/>
  <c r="P27" i="19"/>
  <c r="N27" i="19"/>
  <c r="S27" i="19" s="1"/>
  <c r="P26" i="19"/>
  <c r="N26" i="19"/>
  <c r="S26" i="19" s="1"/>
  <c r="P25" i="19"/>
  <c r="N25" i="19"/>
  <c r="S25" i="19"/>
  <c r="P24" i="19"/>
  <c r="N24" i="19"/>
  <c r="S24" i="19" s="1"/>
  <c r="P23" i="19"/>
  <c r="N23" i="19"/>
  <c r="P22" i="19"/>
  <c r="N22" i="19"/>
  <c r="S22" i="19" s="1"/>
  <c r="P21" i="19"/>
  <c r="N21" i="19"/>
  <c r="S21" i="19" s="1"/>
  <c r="P20" i="19"/>
  <c r="N20" i="19"/>
  <c r="S20" i="19" s="1"/>
  <c r="P19" i="19"/>
  <c r="N19" i="19"/>
  <c r="S19" i="19" s="1"/>
  <c r="P18" i="19"/>
  <c r="N18" i="19"/>
  <c r="P17" i="19"/>
  <c r="N17" i="19"/>
  <c r="S17" i="19" s="1"/>
  <c r="P16" i="19"/>
  <c r="N16" i="19"/>
  <c r="S16" i="19" s="1"/>
  <c r="P15" i="19"/>
  <c r="N15" i="19"/>
  <c r="S15" i="19" s="1"/>
  <c r="P14" i="19"/>
  <c r="F52" i="19" s="1"/>
  <c r="N14" i="19"/>
  <c r="S14" i="19" s="1"/>
  <c r="E15" i="14"/>
  <c r="O57" i="15"/>
  <c r="E57" i="15"/>
  <c r="O52" i="15"/>
  <c r="E52" i="15"/>
  <c r="O47" i="15"/>
  <c r="E47" i="15"/>
  <c r="Q44" i="15"/>
  <c r="Q47" i="15" s="1"/>
  <c r="Q52" i="15" s="1"/>
  <c r="O44" i="15"/>
  <c r="G44" i="15"/>
  <c r="I44" i="15" s="1"/>
  <c r="E44" i="15"/>
  <c r="Q41" i="15"/>
  <c r="O41" i="15"/>
  <c r="G41" i="15"/>
  <c r="E41" i="15"/>
  <c r="I41" i="15" s="1"/>
  <c r="Q38" i="15"/>
  <c r="O38" i="15"/>
  <c r="S38" i="15" s="1"/>
  <c r="G38" i="15"/>
  <c r="I38" i="15" s="1"/>
  <c r="E38" i="15"/>
  <c r="O31" i="15"/>
  <c r="E31" i="15"/>
  <c r="O26" i="15"/>
  <c r="E26" i="15"/>
  <c r="O21" i="15"/>
  <c r="E21" i="15"/>
  <c r="Q18" i="15"/>
  <c r="S18" i="15" s="1"/>
  <c r="O18" i="15"/>
  <c r="G18" i="15"/>
  <c r="G21" i="15" s="1"/>
  <c r="G26" i="15" s="1"/>
  <c r="I26" i="15" s="1"/>
  <c r="E18" i="15"/>
  <c r="Q15" i="15"/>
  <c r="O15" i="15"/>
  <c r="G15" i="15"/>
  <c r="E15" i="15"/>
  <c r="Q12" i="15"/>
  <c r="S12" i="15" s="1"/>
  <c r="O12" i="15"/>
  <c r="G12" i="15"/>
  <c r="E12" i="15"/>
  <c r="I12" i="15" s="1"/>
  <c r="M10" i="15"/>
  <c r="C10" i="15"/>
  <c r="O57" i="14"/>
  <c r="E57" i="14"/>
  <c r="O52" i="14"/>
  <c r="E52" i="14"/>
  <c r="O47" i="14"/>
  <c r="E47" i="14"/>
  <c r="Q44" i="14"/>
  <c r="O44" i="14"/>
  <c r="G44" i="14"/>
  <c r="E44" i="14"/>
  <c r="O41" i="14"/>
  <c r="E41" i="14"/>
  <c r="O38" i="14"/>
  <c r="E38" i="14"/>
  <c r="M36" i="14"/>
  <c r="C36" i="14"/>
  <c r="O31" i="14"/>
  <c r="E31" i="14"/>
  <c r="O26" i="14"/>
  <c r="E26" i="14"/>
  <c r="O21" i="14"/>
  <c r="E21" i="14"/>
  <c r="Q18" i="14"/>
  <c r="O18" i="14"/>
  <c r="G18" i="14"/>
  <c r="E18" i="14"/>
  <c r="O15" i="14"/>
  <c r="O12" i="14"/>
  <c r="E12" i="14"/>
  <c r="M10" i="14"/>
  <c r="C10" i="14"/>
  <c r="G47" i="15" l="1"/>
  <c r="G52" i="15" s="1"/>
  <c r="S44" i="15"/>
  <c r="I18" i="15"/>
  <c r="S41" i="15"/>
  <c r="I15" i="15"/>
  <c r="I47" i="15"/>
  <c r="I50" i="15" s="1"/>
  <c r="I21" i="15"/>
  <c r="I24" i="15" s="1"/>
  <c r="I52" i="15"/>
  <c r="S15" i="15"/>
  <c r="I29" i="15"/>
  <c r="S18" i="19"/>
  <c r="S23" i="19"/>
  <c r="B17" i="19"/>
  <c r="B29" i="19"/>
  <c r="B15" i="19"/>
  <c r="B19" i="19"/>
  <c r="B23" i="19"/>
  <c r="B27" i="19"/>
  <c r="B35" i="19"/>
  <c r="B24" i="19"/>
  <c r="B36" i="19"/>
  <c r="B41" i="19"/>
  <c r="B22" i="19"/>
  <c r="B34" i="19"/>
  <c r="B43" i="19"/>
  <c r="S18" i="14"/>
  <c r="O14" i="19"/>
  <c r="F47" i="19" s="1"/>
  <c r="O26" i="19"/>
  <c r="I54" i="19"/>
  <c r="O15" i="19"/>
  <c r="O31" i="19"/>
  <c r="O39" i="19"/>
  <c r="O17" i="19"/>
  <c r="O21" i="19"/>
  <c r="O25" i="19"/>
  <c r="O16" i="19"/>
  <c r="O20" i="19"/>
  <c r="O24" i="19"/>
  <c r="O28" i="19"/>
  <c r="O36" i="19"/>
  <c r="O40" i="19"/>
  <c r="I53" i="19"/>
  <c r="O29" i="19"/>
  <c r="O33" i="19"/>
  <c r="O37" i="19"/>
  <c r="O41" i="19"/>
  <c r="O38" i="19"/>
  <c r="O22" i="19"/>
  <c r="O30" i="19"/>
  <c r="B39" i="19"/>
  <c r="B20" i="19"/>
  <c r="O23" i="19"/>
  <c r="B31" i="19"/>
  <c r="I55" i="19"/>
  <c r="O18" i="19"/>
  <c r="O34" i="19"/>
  <c r="O42" i="19"/>
  <c r="I56" i="19"/>
  <c r="O27" i="19"/>
  <c r="B32" i="19"/>
  <c r="O35" i="19"/>
  <c r="O19" i="19"/>
  <c r="O32" i="19"/>
  <c r="O43" i="19"/>
  <c r="B14" i="19"/>
  <c r="B26" i="19"/>
  <c r="B38" i="19"/>
  <c r="B40" i="19"/>
  <c r="B18" i="19"/>
  <c r="B30" i="19"/>
  <c r="B42" i="19"/>
  <c r="B25" i="19"/>
  <c r="B37" i="19"/>
  <c r="B21" i="19"/>
  <c r="B33" i="19"/>
  <c r="B16" i="19"/>
  <c r="B28" i="19"/>
  <c r="I44" i="14"/>
  <c r="S44" i="14"/>
  <c r="I18" i="14"/>
  <c r="S47" i="15"/>
  <c r="S50" i="15" s="1"/>
  <c r="S52" i="15"/>
  <c r="S55" i="15" s="1"/>
  <c r="Q21" i="15"/>
  <c r="Q26" i="15" s="1"/>
  <c r="S26" i="15" s="1"/>
  <c r="S29" i="15" s="1"/>
  <c r="I55" i="15"/>
  <c r="G59" i="15" l="1"/>
  <c r="G33" i="15"/>
  <c r="M53" i="19"/>
  <c r="I48" i="19"/>
  <c r="I47" i="19"/>
  <c r="I52" i="19"/>
  <c r="M55" i="19" s="1"/>
  <c r="Q59" i="15"/>
  <c r="S21" i="15"/>
  <c r="S24" i="15" s="1"/>
  <c r="Q33" i="15" s="1"/>
  <c r="E2" i="15" l="1"/>
  <c r="M48" i="19"/>
  <c r="I57" i="19"/>
  <c r="M50" i="19"/>
  <c r="S53" i="19" l="1"/>
  <c r="S53" i="22"/>
  <c r="G2" i="14"/>
  <c r="G38" i="14" s="1"/>
  <c r="I38" i="14" s="1"/>
  <c r="Q41" i="14" l="1"/>
  <c r="S41" i="14" s="1"/>
  <c r="Q38" i="14"/>
  <c r="S38" i="14" s="1"/>
  <c r="Q47" i="14"/>
  <c r="Q15" i="14"/>
  <c r="S15" i="14" s="1"/>
  <c r="G15" i="14"/>
  <c r="I15" i="14" s="1"/>
  <c r="G47" i="14"/>
  <c r="G12" i="14"/>
  <c r="I12" i="14" s="1"/>
  <c r="G21" i="14"/>
  <c r="Q21" i="14"/>
  <c r="Q12" i="14"/>
  <c r="S12" i="14" s="1"/>
  <c r="G41" i="14"/>
  <c r="I41" i="14" s="1"/>
  <c r="S47" i="14" l="1"/>
  <c r="S50" i="14" s="1"/>
  <c r="Q52" i="14"/>
  <c r="S52" i="14" s="1"/>
  <c r="S55" i="14" s="1"/>
  <c r="I47" i="14"/>
  <c r="I50" i="14" s="1"/>
  <c r="G52" i="14"/>
  <c r="I52" i="14" s="1"/>
  <c r="I55" i="14" s="1"/>
  <c r="I21" i="14"/>
  <c r="I24" i="14" s="1"/>
  <c r="G26" i="14"/>
  <c r="I26" i="14" s="1"/>
  <c r="I29" i="14" s="1"/>
  <c r="S21" i="14"/>
  <c r="S24" i="14" s="1"/>
  <c r="Q26" i="14"/>
  <c r="S26" i="14" s="1"/>
  <c r="S29" i="14" s="1"/>
  <c r="G33" i="14" l="1"/>
  <c r="Q59" i="14"/>
  <c r="G59" i="14"/>
  <c r="Q33" i="14"/>
  <c r="E2" i="14" l="1"/>
  <c r="O56" i="22" l="1"/>
</calcChain>
</file>

<file path=xl/sharedStrings.xml><?xml version="1.0" encoding="utf-8"?>
<sst xmlns="http://schemas.openxmlformats.org/spreadsheetml/2006/main" count="577" uniqueCount="150">
  <si>
    <t>年</t>
  </si>
  <si>
    <t>月分</t>
  </si>
  <si>
    <t>プロジェクトNo.</t>
    <phoneticPr fontId="3"/>
  </si>
  <si>
    <t>雇用財源A</t>
    <rPh sb="0" eb="2">
      <t>コヨウ</t>
    </rPh>
    <rPh sb="2" eb="4">
      <t>ザイゲン</t>
    </rPh>
    <phoneticPr fontId="3"/>
  </si>
  <si>
    <t>雇用財源B</t>
    <rPh sb="0" eb="2">
      <t>コヨウ</t>
    </rPh>
    <rPh sb="2" eb="4">
      <t>ザイゲン</t>
    </rPh>
    <phoneticPr fontId="3"/>
  </si>
  <si>
    <t>雇用財源C</t>
    <rPh sb="0" eb="2">
      <t>コヨウ</t>
    </rPh>
    <rPh sb="2" eb="4">
      <t>ザイゲン</t>
    </rPh>
    <phoneticPr fontId="3"/>
  </si>
  <si>
    <t>雇用財源D</t>
    <rPh sb="0" eb="2">
      <t>コヨウ</t>
    </rPh>
    <rPh sb="2" eb="4">
      <t>ザイゲン</t>
    </rPh>
    <phoneticPr fontId="3"/>
  </si>
  <si>
    <t>雇用財源E</t>
    <rPh sb="0" eb="2">
      <t>コヨウ</t>
    </rPh>
    <rPh sb="2" eb="4">
      <t>ザイゲン</t>
    </rPh>
    <phoneticPr fontId="3"/>
  </si>
  <si>
    <t>日</t>
    <rPh sb="0" eb="1">
      <t>ニチ</t>
    </rPh>
    <phoneticPr fontId="3"/>
  </si>
  <si>
    <t>曜日</t>
    <rPh sb="0" eb="2">
      <t>ヨウビ</t>
    </rPh>
    <phoneticPr fontId="3"/>
  </si>
  <si>
    <t>雇用
財源</t>
    <rPh sb="0" eb="2">
      <t>コヨウ</t>
    </rPh>
    <rPh sb="3" eb="5">
      <t>ザイゲン</t>
    </rPh>
    <phoneticPr fontId="3"/>
  </si>
  <si>
    <t>従事内容</t>
    <rPh sb="0" eb="2">
      <t>ジュウジ</t>
    </rPh>
    <rPh sb="2" eb="4">
      <t>ナイヨウ</t>
    </rPh>
    <phoneticPr fontId="3"/>
  </si>
  <si>
    <t>始業
時間</t>
    <rPh sb="0" eb="2">
      <t>シギョウ</t>
    </rPh>
    <rPh sb="3" eb="5">
      <t>ジカン</t>
    </rPh>
    <phoneticPr fontId="3"/>
  </si>
  <si>
    <t>終業
時間</t>
    <rPh sb="0" eb="2">
      <t>シュウギョウ</t>
    </rPh>
    <rPh sb="3" eb="5">
      <t>ジカン</t>
    </rPh>
    <phoneticPr fontId="3"/>
  </si>
  <si>
    <t>休憩
時間</t>
    <rPh sb="0" eb="2">
      <t>キュウケイ</t>
    </rPh>
    <rPh sb="3" eb="5">
      <t>ジカン</t>
    </rPh>
    <phoneticPr fontId="3"/>
  </si>
  <si>
    <t>従事
時間</t>
    <rPh sb="0" eb="2">
      <t>ジュウジ</t>
    </rPh>
    <rPh sb="3" eb="5">
      <t>ジカン</t>
    </rPh>
    <phoneticPr fontId="3"/>
  </si>
  <si>
    <t>受入
教員印</t>
    <rPh sb="0" eb="2">
      <t>ウケイレ</t>
    </rPh>
    <rPh sb="3" eb="5">
      <t>キョウイン</t>
    </rPh>
    <rPh sb="5" eb="6">
      <t>イン</t>
    </rPh>
    <phoneticPr fontId="3"/>
  </si>
  <si>
    <t>時間内</t>
    <rPh sb="0" eb="3">
      <t>ジカンナイ</t>
    </rPh>
    <phoneticPr fontId="3"/>
  </si>
  <si>
    <t>超過</t>
    <rPh sb="0" eb="2">
      <t>チョウカ</t>
    </rPh>
    <phoneticPr fontId="3"/>
  </si>
  <si>
    <t>時　　給</t>
    <rPh sb="0" eb="1">
      <t>トキ</t>
    </rPh>
    <rPh sb="3" eb="4">
      <t>キュウ</t>
    </rPh>
    <phoneticPr fontId="3"/>
  </si>
  <si>
    <t>従事時間</t>
    <rPh sb="0" eb="2">
      <t>ジュウジ</t>
    </rPh>
    <rPh sb="2" eb="4">
      <t>ジカン</t>
    </rPh>
    <phoneticPr fontId="3"/>
  </si>
  <si>
    <t>合　　計</t>
    <rPh sb="0" eb="1">
      <t>ア</t>
    </rPh>
    <rPh sb="3" eb="4">
      <t>ケイ</t>
    </rPh>
    <phoneticPr fontId="3"/>
  </si>
  <si>
    <t>交通費</t>
    <rPh sb="0" eb="3">
      <t>コウツウヒ</t>
    </rPh>
    <phoneticPr fontId="3"/>
  </si>
  <si>
    <t>円</t>
    <rPh sb="0" eb="1">
      <t>エン</t>
    </rPh>
    <phoneticPr fontId="3"/>
  </si>
  <si>
    <t>時間</t>
    <rPh sb="0" eb="2">
      <t>ジカン</t>
    </rPh>
    <phoneticPr fontId="3"/>
  </si>
  <si>
    <t>雇用財源A超過</t>
    <rPh sb="0" eb="2">
      <t>コヨウ</t>
    </rPh>
    <rPh sb="2" eb="4">
      <t>ザイゲン</t>
    </rPh>
    <rPh sb="5" eb="7">
      <t>チョウカ</t>
    </rPh>
    <phoneticPr fontId="3"/>
  </si>
  <si>
    <t>雇用財源B超過</t>
    <rPh sb="0" eb="2">
      <t>コヨウ</t>
    </rPh>
    <rPh sb="2" eb="4">
      <t>ザイゲン</t>
    </rPh>
    <rPh sb="5" eb="7">
      <t>チョウカ</t>
    </rPh>
    <phoneticPr fontId="3"/>
  </si>
  <si>
    <t>雇用財源C超過</t>
    <rPh sb="0" eb="2">
      <t>コヨウ</t>
    </rPh>
    <rPh sb="2" eb="4">
      <t>ザイゲン</t>
    </rPh>
    <rPh sb="5" eb="7">
      <t>チョウカ</t>
    </rPh>
    <phoneticPr fontId="3"/>
  </si>
  <si>
    <t>雇用財源D超過</t>
    <rPh sb="0" eb="2">
      <t>コヨウ</t>
    </rPh>
    <rPh sb="2" eb="4">
      <t>ザイゲン</t>
    </rPh>
    <rPh sb="5" eb="7">
      <t>チョウカ</t>
    </rPh>
    <phoneticPr fontId="3"/>
  </si>
  <si>
    <t>雇用財源E超過</t>
    <rPh sb="0" eb="2">
      <t>コヨウ</t>
    </rPh>
    <rPh sb="2" eb="4">
      <t>ザイゲン</t>
    </rPh>
    <rPh sb="5" eb="7">
      <t>チョウカ</t>
    </rPh>
    <phoneticPr fontId="3"/>
  </si>
  <si>
    <t>当月分の勤務実績を報告いたします。</t>
    <rPh sb="0" eb="1">
      <t>トウ</t>
    </rPh>
    <phoneticPr fontId="3"/>
  </si>
  <si>
    <t>研究補助者氏名　　　　　　　　　　　　　　　　　　　　　印</t>
    <rPh sb="0" eb="2">
      <t>ケンキュウ</t>
    </rPh>
    <rPh sb="2" eb="5">
      <t>ホジョシャ</t>
    </rPh>
    <rPh sb="5" eb="7">
      <t>シメイ</t>
    </rPh>
    <rPh sb="28" eb="29">
      <t>イン</t>
    </rPh>
    <phoneticPr fontId="3"/>
  </si>
  <si>
    <t>①</t>
    <phoneticPr fontId="3"/>
  </si>
  <si>
    <t>提出する月を記入してください</t>
    <rPh sb="0" eb="2">
      <t>テイシュツ</t>
    </rPh>
    <rPh sb="4" eb="5">
      <t>ツキ</t>
    </rPh>
    <rPh sb="6" eb="8">
      <t>キニュウ</t>
    </rPh>
    <phoneticPr fontId="3"/>
  </si>
  <si>
    <t>データ入力用シートの場合：曜日が自動で入力されます</t>
    <rPh sb="3" eb="6">
      <t>ニュウリョクヨウ</t>
    </rPh>
    <rPh sb="10" eb="12">
      <t>バアイ</t>
    </rPh>
    <rPh sb="13" eb="15">
      <t>ヨウビ</t>
    </rPh>
    <rPh sb="16" eb="18">
      <t>ジドウ</t>
    </rPh>
    <rPh sb="19" eb="21">
      <t>ニュウリョク</t>
    </rPh>
    <phoneticPr fontId="3"/>
  </si>
  <si>
    <t>②</t>
    <phoneticPr fontId="3"/>
  </si>
  <si>
    <t>雇用財源のプロジェクト番号、研究費の種類、所属、受け入れ教員名を記入してください</t>
    <rPh sb="0" eb="4">
      <t>コヨウザイゲン</t>
    </rPh>
    <rPh sb="11" eb="13">
      <t>バンゴウ</t>
    </rPh>
    <rPh sb="14" eb="17">
      <t>ケンキュウヒ</t>
    </rPh>
    <rPh sb="18" eb="20">
      <t>シュルイ</t>
    </rPh>
    <rPh sb="21" eb="23">
      <t>ショゾク</t>
    </rPh>
    <rPh sb="24" eb="25">
      <t>ウ</t>
    </rPh>
    <rPh sb="26" eb="27">
      <t>イ</t>
    </rPh>
    <rPh sb="28" eb="31">
      <t>キョウインメイ</t>
    </rPh>
    <rPh sb="32" eb="34">
      <t>キニュウ</t>
    </rPh>
    <phoneticPr fontId="3"/>
  </si>
  <si>
    <t>③</t>
    <phoneticPr fontId="3"/>
  </si>
  <si>
    <t>④</t>
    <phoneticPr fontId="3"/>
  </si>
  <si>
    <t>1時間⇒1：00、45分⇒0：45</t>
    <rPh sb="1" eb="3">
      <t>ジカン</t>
    </rPh>
    <rPh sb="11" eb="12">
      <t>フン</t>
    </rPh>
    <phoneticPr fontId="3"/>
  </si>
  <si>
    <t>受入れ教員の押印をお願いします</t>
    <rPh sb="0" eb="2">
      <t>ウケイ</t>
    </rPh>
    <rPh sb="3" eb="5">
      <t>キョウイン</t>
    </rPh>
    <rPh sb="6" eb="8">
      <t>オウイン</t>
    </rPh>
    <rPh sb="10" eb="11">
      <t>ネガ</t>
    </rPh>
    <phoneticPr fontId="3"/>
  </si>
  <si>
    <t>1日の勤務時間が8時間を超えた場合時給が125％となります</t>
    <rPh sb="1" eb="2">
      <t>ニチ</t>
    </rPh>
    <rPh sb="3" eb="7">
      <t>キンムジカン</t>
    </rPh>
    <rPh sb="9" eb="11">
      <t>ジカン</t>
    </rPh>
    <rPh sb="12" eb="13">
      <t>コ</t>
    </rPh>
    <rPh sb="15" eb="17">
      <t>バアイ</t>
    </rPh>
    <rPh sb="17" eb="19">
      <t>ジキュウ</t>
    </rPh>
    <phoneticPr fontId="3"/>
  </si>
  <si>
    <t>データ入力用シートをご使用の場合は自動計算されます</t>
    <rPh sb="3" eb="6">
      <t>ニュウリョクヨウ</t>
    </rPh>
    <rPh sb="11" eb="13">
      <t>シヨウ</t>
    </rPh>
    <rPh sb="14" eb="16">
      <t>バアイ</t>
    </rPh>
    <rPh sb="17" eb="21">
      <t>ジドウケイサン</t>
    </rPh>
    <phoneticPr fontId="3"/>
  </si>
  <si>
    <t>人給システム入力の都合上、15分単位としてください</t>
    <rPh sb="0" eb="2">
      <t>ジンキュウ</t>
    </rPh>
    <rPh sb="6" eb="8">
      <t>ニュウリョク</t>
    </rPh>
    <rPh sb="9" eb="12">
      <t>ツゴウジョウ</t>
    </rPh>
    <rPh sb="15" eb="18">
      <t>フンタンイ</t>
    </rPh>
    <phoneticPr fontId="3"/>
  </si>
  <si>
    <t>A</t>
  </si>
  <si>
    <t>内訳</t>
    <rPh sb="0" eb="2">
      <t>ウチワケ</t>
    </rPh>
    <phoneticPr fontId="3"/>
  </si>
  <si>
    <t>有給休暇</t>
    <rPh sb="0" eb="2">
      <t>ユウキュウ</t>
    </rPh>
    <rPh sb="2" eb="4">
      <t>キュウカ</t>
    </rPh>
    <phoneticPr fontId="3"/>
  </si>
  <si>
    <t>勤務A～E</t>
    <rPh sb="0" eb="2">
      <t>キンム</t>
    </rPh>
    <phoneticPr fontId="3"/>
  </si>
  <si>
    <t>100％
計</t>
    <rPh sb="5" eb="6">
      <t>ケイ</t>
    </rPh>
    <phoneticPr fontId="3"/>
  </si>
  <si>
    <t>通勤日数</t>
    <rPh sb="0" eb="2">
      <t>ツウキン</t>
    </rPh>
    <rPh sb="2" eb="4">
      <t>ニッスウ</t>
    </rPh>
    <phoneticPr fontId="3"/>
  </si>
  <si>
    <t>超過A～E</t>
    <rPh sb="0" eb="2">
      <t>チョウカ</t>
    </rPh>
    <phoneticPr fontId="3"/>
  </si>
  <si>
    <t>125％
計</t>
    <rPh sb="5" eb="6">
      <t>ケイ</t>
    </rPh>
    <phoneticPr fontId="3"/>
  </si>
  <si>
    <t>交通費合計</t>
    <rPh sb="0" eb="3">
      <t>コウツウヒ</t>
    </rPh>
    <rPh sb="3" eb="5">
      <t>ゴウケイ</t>
    </rPh>
    <phoneticPr fontId="3"/>
  </si>
  <si>
    <t>勤務日数</t>
    <rPh sb="0" eb="2">
      <t>キンム</t>
    </rPh>
    <rPh sb="2" eb="4">
      <t>ニッスウ</t>
    </rPh>
    <phoneticPr fontId="3"/>
  </si>
  <si>
    <t>月分</t>
    <rPh sb="0" eb="1">
      <t>ツキ</t>
    </rPh>
    <rPh sb="1" eb="2">
      <t>ブン</t>
    </rPh>
    <phoneticPr fontId="3"/>
  </si>
  <si>
    <t>日勤務</t>
    <rPh sb="0" eb="1">
      <t>ニチ</t>
    </rPh>
    <rPh sb="1" eb="3">
      <t>キンム</t>
    </rPh>
    <phoneticPr fontId="3"/>
  </si>
  <si>
    <t>通勤経路</t>
    <rPh sb="0" eb="4">
      <t>ツウキンケイロ</t>
    </rPh>
    <phoneticPr fontId="3"/>
  </si>
  <si>
    <t>現金</t>
    <rPh sb="0" eb="2">
      <t>ゲンキン</t>
    </rPh>
    <phoneticPr fontId="3"/>
  </si>
  <si>
    <t>IC</t>
    <phoneticPr fontId="3"/>
  </si>
  <si>
    <t>定期</t>
    <rPh sb="0" eb="2">
      <t>テイキ</t>
    </rPh>
    <phoneticPr fontId="3"/>
  </si>
  <si>
    <t>～</t>
    <phoneticPr fontId="3"/>
  </si>
  <si>
    <t>のセルに入力をしてください</t>
    <rPh sb="4" eb="6">
      <t>ニュウリョク</t>
    </rPh>
    <phoneticPr fontId="3"/>
  </si>
  <si>
    <t>現金運賃</t>
    <rPh sb="0" eb="4">
      <t>ゲンキンウンチン</t>
    </rPh>
    <phoneticPr fontId="3"/>
  </si>
  <si>
    <t>金額</t>
    <rPh sb="0" eb="2">
      <t>キンガク</t>
    </rPh>
    <phoneticPr fontId="3"/>
  </si>
  <si>
    <t>　・すべて現金の場合</t>
    <rPh sb="5" eb="7">
      <t>ゲンキン</t>
    </rPh>
    <rPh sb="8" eb="10">
      <t>バアイ</t>
    </rPh>
    <phoneticPr fontId="3"/>
  </si>
  <si>
    <t>×</t>
    <phoneticPr fontId="3"/>
  </si>
  <si>
    <t>＝</t>
    <phoneticPr fontId="3"/>
  </si>
  <si>
    <t>ＩＣ運賃</t>
    <rPh sb="2" eb="4">
      <t>ウンチン</t>
    </rPh>
    <phoneticPr fontId="3"/>
  </si>
  <si>
    <t>　・すべてＩＣ利用の場合</t>
    <rPh sb="7" eb="9">
      <t>リヨウ</t>
    </rPh>
    <rPh sb="10" eb="12">
      <t>バアイ</t>
    </rPh>
    <phoneticPr fontId="3"/>
  </si>
  <si>
    <t>回数券代（１１回分）</t>
    <rPh sb="0" eb="3">
      <t>カイスウケン</t>
    </rPh>
    <rPh sb="3" eb="4">
      <t>ダイ</t>
    </rPh>
    <rPh sb="7" eb="9">
      <t>カイブン</t>
    </rPh>
    <phoneticPr fontId="3"/>
  </si>
  <si>
    <t>回数券の数量</t>
    <rPh sb="0" eb="3">
      <t>カイスウケン</t>
    </rPh>
    <rPh sb="4" eb="6">
      <t>スウリョウ</t>
    </rPh>
    <phoneticPr fontId="3"/>
  </si>
  <si>
    <t>　・回数券使用の場合</t>
    <rPh sb="2" eb="5">
      <t>カイスウケン</t>
    </rPh>
    <rPh sb="5" eb="7">
      <t>シヨウ</t>
    </rPh>
    <rPh sb="8" eb="10">
      <t>バアイ</t>
    </rPh>
    <phoneticPr fontId="3"/>
  </si>
  <si>
    <t>現金運賃</t>
    <rPh sb="0" eb="2">
      <t>ゲンキン</t>
    </rPh>
    <rPh sb="2" eb="4">
      <t>ウンチン</t>
    </rPh>
    <phoneticPr fontId="3"/>
  </si>
  <si>
    <t>残日数</t>
    <rPh sb="0" eb="3">
      <t>ザンニッスウ</t>
    </rPh>
    <phoneticPr fontId="3"/>
  </si>
  <si>
    <t>回数券＋現金</t>
    <rPh sb="0" eb="3">
      <t>カイスウケン</t>
    </rPh>
    <rPh sb="4" eb="6">
      <t>ゲンキン</t>
    </rPh>
    <phoneticPr fontId="3"/>
  </si>
  <si>
    <t>IC運賃</t>
    <rPh sb="2" eb="4">
      <t>ウンチン</t>
    </rPh>
    <phoneticPr fontId="3"/>
  </si>
  <si>
    <t>回数券＋IC</t>
    <rPh sb="0" eb="3">
      <t>カイスウケン</t>
    </rPh>
    <phoneticPr fontId="3"/>
  </si>
  <si>
    <t>定期代（１か月）</t>
    <rPh sb="0" eb="2">
      <t>テイキ</t>
    </rPh>
    <rPh sb="2" eb="3">
      <t>ダイ</t>
    </rPh>
    <rPh sb="6" eb="7">
      <t>ゲツ</t>
    </rPh>
    <phoneticPr fontId="3"/>
  </si>
  <si>
    <t>・定期利用の場合</t>
    <rPh sb="1" eb="3">
      <t>テイキ</t>
    </rPh>
    <rPh sb="3" eb="5">
      <t>リヨウ</t>
    </rPh>
    <rPh sb="6" eb="8">
      <t>バアイ</t>
    </rPh>
    <phoneticPr fontId="3"/>
  </si>
  <si>
    <t>　　　　　　＊上記より、最も経済的な額は</t>
    <rPh sb="18" eb="19">
      <t>ガク</t>
    </rPh>
    <phoneticPr fontId="3"/>
  </si>
  <si>
    <t>となります。</t>
    <phoneticPr fontId="3"/>
  </si>
  <si>
    <t>従事内容を選択してください</t>
    <rPh sb="0" eb="4">
      <t>ジュウジナイヨウ</t>
    </rPh>
    <rPh sb="5" eb="7">
      <t>センタク</t>
    </rPh>
    <phoneticPr fontId="3"/>
  </si>
  <si>
    <t>休憩時間を記入してください(従事時間6時間を超える場合は45分以上の休憩，8時間を超える場合は60分以上の休憩）</t>
    <rPh sb="0" eb="4">
      <t>キュウケイジカン</t>
    </rPh>
    <rPh sb="5" eb="7">
      <t>キニュウ</t>
    </rPh>
    <rPh sb="14" eb="18">
      <t>ジュウジジカン</t>
    </rPh>
    <rPh sb="19" eb="21">
      <t>ジカン</t>
    </rPh>
    <rPh sb="22" eb="23">
      <t>コ</t>
    </rPh>
    <rPh sb="25" eb="27">
      <t>バアイ</t>
    </rPh>
    <rPh sb="30" eb="31">
      <t>フン</t>
    </rPh>
    <rPh sb="31" eb="33">
      <t>イジョウ</t>
    </rPh>
    <rPh sb="34" eb="36">
      <t>キュウケイ</t>
    </rPh>
    <rPh sb="38" eb="40">
      <t>ジカン</t>
    </rPh>
    <rPh sb="41" eb="42">
      <t>コ</t>
    </rPh>
    <rPh sb="44" eb="46">
      <t>バアイ</t>
    </rPh>
    <rPh sb="49" eb="50">
      <t>フン</t>
    </rPh>
    <rPh sb="50" eb="52">
      <t>イジョウ</t>
    </rPh>
    <rPh sb="53" eb="55">
      <t>キュウケイ</t>
    </rPh>
    <phoneticPr fontId="3"/>
  </si>
  <si>
    <t>アルバイトの方の署名・押印をお願いします</t>
  </si>
  <si>
    <t xml:space="preserve"> </t>
    <phoneticPr fontId="3"/>
  </si>
  <si>
    <t>※</t>
    <phoneticPr fontId="3"/>
  </si>
  <si>
    <t>職員NO：</t>
    <rPh sb="0" eb="2">
      <t>ショクイン</t>
    </rPh>
    <phoneticPr fontId="3"/>
  </si>
  <si>
    <t>出　　勤　　簿</t>
    <phoneticPr fontId="3"/>
  </si>
  <si>
    <t>職員番号を記入してください</t>
    <rPh sb="0" eb="2">
      <t>ショクイン</t>
    </rPh>
    <rPh sb="2" eb="4">
      <t>バンゴウ</t>
    </rPh>
    <rPh sb="5" eb="7">
      <t>キニュウ</t>
    </rPh>
    <phoneticPr fontId="3"/>
  </si>
  <si>
    <t>➁</t>
    <phoneticPr fontId="3"/>
  </si>
  <si>
    <t>⑤</t>
    <phoneticPr fontId="3"/>
  </si>
  <si>
    <t>⑥</t>
    <phoneticPr fontId="3"/>
  </si>
  <si>
    <t>⑦</t>
    <phoneticPr fontId="3"/>
  </si>
  <si>
    <t>６時間30分➡6.5　７時間15分➡7.25</t>
    <rPh sb="1" eb="3">
      <t>ジカン</t>
    </rPh>
    <rPh sb="5" eb="6">
      <t>フン</t>
    </rPh>
    <rPh sb="12" eb="14">
      <t>ジカン</t>
    </rPh>
    <rPh sb="16" eb="17">
      <t>フン</t>
    </rPh>
    <phoneticPr fontId="3"/>
  </si>
  <si>
    <t>⑭</t>
    <phoneticPr fontId="3"/>
  </si>
  <si>
    <t>⑰</t>
    <phoneticPr fontId="3"/>
  </si>
  <si>
    <t>＊</t>
    <phoneticPr fontId="3"/>
  </si>
  <si>
    <t>⑱</t>
    <phoneticPr fontId="3"/>
  </si>
  <si>
    <t>⑲</t>
    <phoneticPr fontId="3"/>
  </si>
  <si>
    <t>⑧</t>
    <phoneticPr fontId="3"/>
  </si>
  <si>
    <t>⑳</t>
    <phoneticPr fontId="3"/>
  </si>
  <si>
    <t>⑬</t>
    <phoneticPr fontId="3"/>
  </si>
  <si>
    <t>（詳細）</t>
    <rPh sb="1" eb="3">
      <t>ショウサイ</t>
    </rPh>
    <phoneticPr fontId="3"/>
  </si>
  <si>
    <t>㉒.㉓</t>
    <phoneticPr fontId="3"/>
  </si>
  <si>
    <t>㉑</t>
    <phoneticPr fontId="3"/>
  </si>
  <si>
    <t>⑰.⑱</t>
    <phoneticPr fontId="3"/>
  </si>
  <si>
    <t>⑩-⑫</t>
    <phoneticPr fontId="3"/>
  </si>
  <si>
    <t>お仕事をした時間が自動計算されます</t>
    <rPh sb="9" eb="13">
      <t>ジドウケイサン</t>
    </rPh>
    <phoneticPr fontId="3"/>
  </si>
  <si>
    <t>テレワーク</t>
  </si>
  <si>
    <t>テレ・出張</t>
    <rPh sb="3" eb="5">
      <t>シュッチョウ</t>
    </rPh>
    <phoneticPr fontId="3"/>
  </si>
  <si>
    <t>片道旅費</t>
    <rPh sb="0" eb="2">
      <t>カタミチ</t>
    </rPh>
    <rPh sb="2" eb="4">
      <t>リョヒ</t>
    </rPh>
    <phoneticPr fontId="3"/>
  </si>
  <si>
    <t>⑮</t>
    <phoneticPr fontId="3"/>
  </si>
  <si>
    <t>⑨</t>
    <phoneticPr fontId="3"/>
  </si>
  <si>
    <t>⑯</t>
    <phoneticPr fontId="3"/>
  </si>
  <si>
    <t>手書きの場合は⑮の時給の125％を記入してください。</t>
    <rPh sb="0" eb="2">
      <t>テガ</t>
    </rPh>
    <rPh sb="4" eb="6">
      <t>バアイ</t>
    </rPh>
    <rPh sb="9" eb="11">
      <t>ジキュウ</t>
    </rPh>
    <rPh sb="17" eb="19">
      <t>キニュウ</t>
    </rPh>
    <phoneticPr fontId="3"/>
  </si>
  <si>
    <t>研究費の種類</t>
    <rPh sb="0" eb="3">
      <t>ケンキュウヒ</t>
    </rPh>
    <rPh sb="4" eb="6">
      <t>シュルイ</t>
    </rPh>
    <phoneticPr fontId="3"/>
  </si>
  <si>
    <t>所属</t>
    <rPh sb="0" eb="2">
      <t>ショゾク</t>
    </rPh>
    <phoneticPr fontId="3"/>
  </si>
  <si>
    <t>受入教員氏名</t>
    <rPh sb="0" eb="4">
      <t>ウケイレキョウイン</t>
    </rPh>
    <rPh sb="4" eb="6">
      <t>シメイ</t>
    </rPh>
    <phoneticPr fontId="3"/>
  </si>
  <si>
    <t>　　　奨学寄附金合算あり　　　　　　</t>
    <rPh sb="3" eb="5">
      <t>ショウガク</t>
    </rPh>
    <rPh sb="5" eb="8">
      <t>キフキン</t>
    </rPh>
    <rPh sb="8" eb="10">
      <t>ガッサン</t>
    </rPh>
    <phoneticPr fontId="3"/>
  </si>
  <si>
    <t xml:space="preserve">交通費
確認
</t>
    <rPh sb="0" eb="3">
      <t>コウツウヒ</t>
    </rPh>
    <rPh sb="4" eb="6">
      <t>カクニン</t>
    </rPh>
    <phoneticPr fontId="3"/>
  </si>
  <si>
    <t>交通費
確認</t>
    <rPh sb="0" eb="3">
      <t>コウツウヒ</t>
    </rPh>
    <rPh sb="4" eb="6">
      <t>カクニン</t>
    </rPh>
    <phoneticPr fontId="3"/>
  </si>
  <si>
    <t>基礎研究費</t>
    <rPh sb="0" eb="2">
      <t>キソ</t>
    </rPh>
    <rPh sb="2" eb="5">
      <t>ケンキュウヒ</t>
    </rPh>
    <phoneticPr fontId="3"/>
  </si>
  <si>
    <t>●●●</t>
    <phoneticPr fontId="3"/>
  </si>
  <si>
    <t>○○　○○</t>
    <phoneticPr fontId="3"/>
  </si>
  <si>
    <t>有給休暇を取得した場合は、休暇簿のコピーを添付してください</t>
    <rPh sb="0" eb="4">
      <t>ユウキュウキュウカ</t>
    </rPh>
    <rPh sb="5" eb="7">
      <t>シュトク</t>
    </rPh>
    <rPh sb="9" eb="11">
      <t>バアイ</t>
    </rPh>
    <rPh sb="13" eb="16">
      <t>キュウカボ</t>
    </rPh>
    <rPh sb="21" eb="23">
      <t>テンプ</t>
    </rPh>
    <phoneticPr fontId="3"/>
  </si>
  <si>
    <t>従事内容の詳細を記入していただいてもかまいません</t>
    <rPh sb="0" eb="2">
      <t>ジュウジ</t>
    </rPh>
    <rPh sb="2" eb="4">
      <t>ナイヨウ</t>
    </rPh>
    <rPh sb="5" eb="7">
      <t>ショウサイ</t>
    </rPh>
    <rPh sb="8" eb="10">
      <t>キニュウ</t>
    </rPh>
    <phoneticPr fontId="3"/>
  </si>
  <si>
    <t>事務作業</t>
    <rPh sb="0" eb="4">
      <t>ジムサギョウ</t>
    </rPh>
    <phoneticPr fontId="3"/>
  </si>
  <si>
    <t>従事時間を記入してください。雇用契約書と著しく異なる場合は雇用契約の変更をお願いすることがあります</t>
    <rPh sb="0" eb="2">
      <t>ジュウジ</t>
    </rPh>
    <rPh sb="2" eb="4">
      <t>ジカン</t>
    </rPh>
    <rPh sb="5" eb="7">
      <t>キニュウ</t>
    </rPh>
    <phoneticPr fontId="3"/>
  </si>
  <si>
    <t>奨学寄附金合算ありの場合☑をおねがいします</t>
    <rPh sb="0" eb="2">
      <t>ショウガク</t>
    </rPh>
    <rPh sb="2" eb="5">
      <t>キフキン</t>
    </rPh>
    <rPh sb="5" eb="7">
      <t>ガッサン</t>
    </rPh>
    <rPh sb="10" eb="12">
      <t>バアイ</t>
    </rPh>
    <phoneticPr fontId="3"/>
  </si>
  <si>
    <t>基盤課確認用です</t>
    <rPh sb="0" eb="3">
      <t>キバンカ</t>
    </rPh>
    <rPh sb="3" eb="5">
      <t>カクニン</t>
    </rPh>
    <rPh sb="5" eb="6">
      <t>ヨウ</t>
    </rPh>
    <phoneticPr fontId="3"/>
  </si>
  <si>
    <t xml:space="preserve">雇用財源を選択してください </t>
    <rPh sb="0" eb="4">
      <t>コヨウザイゲン</t>
    </rPh>
    <rPh sb="5" eb="7">
      <t>センタク</t>
    </rPh>
    <phoneticPr fontId="3"/>
  </si>
  <si>
    <t>その場合も⑧.⑨に、雇用契約書に記載された従事時間と休憩時間を入力してください</t>
    <rPh sb="2" eb="4">
      <t>バアイ</t>
    </rPh>
    <rPh sb="26" eb="30">
      <t>キュウケイジカン</t>
    </rPh>
    <rPh sb="31" eb="33">
      <t>ニュウリョク</t>
    </rPh>
    <phoneticPr fontId="3"/>
  </si>
  <si>
    <t>雇用財源ごとの合計時間が計算されます</t>
    <rPh sb="0" eb="4">
      <t>コヨウザイゲン</t>
    </rPh>
    <rPh sb="7" eb="11">
      <t>ゴウケイジカン</t>
    </rPh>
    <rPh sb="12" eb="14">
      <t>ケイサン</t>
    </rPh>
    <phoneticPr fontId="3"/>
  </si>
  <si>
    <t>⑮または⑯×⑰の金額になります</t>
    <rPh sb="8" eb="10">
      <t>キンガク</t>
    </rPh>
    <phoneticPr fontId="3"/>
  </si>
  <si>
    <t>こちらは基盤課で記入します</t>
    <rPh sb="4" eb="7">
      <t>キバンカ</t>
    </rPh>
    <rPh sb="8" eb="10">
      <t>キニュウ</t>
    </rPh>
    <phoneticPr fontId="3"/>
  </si>
  <si>
    <t>計算式がはいっています。勤務日数、通勤日数の確認をお願いします</t>
    <rPh sb="0" eb="3">
      <t>ケイサンシキ</t>
    </rPh>
    <rPh sb="12" eb="16">
      <t>キンムニッスウ</t>
    </rPh>
    <rPh sb="17" eb="19">
      <t>ツウキン</t>
    </rPh>
    <rPh sb="19" eb="21">
      <t>ニッスウ</t>
    </rPh>
    <rPh sb="22" eb="24">
      <t>カクニン</t>
    </rPh>
    <rPh sb="26" eb="27">
      <t>ネガ</t>
    </rPh>
    <phoneticPr fontId="3"/>
  </si>
  <si>
    <t>交通費計算書から自動で入力されます</t>
    <rPh sb="0" eb="3">
      <t>コウツウヒ</t>
    </rPh>
    <rPh sb="3" eb="6">
      <t>ケイサンショ</t>
    </rPh>
    <rPh sb="8" eb="10">
      <t>ジドウ</t>
    </rPh>
    <rPh sb="11" eb="13">
      <t>ニュウリョク</t>
    </rPh>
    <phoneticPr fontId="3"/>
  </si>
  <si>
    <t>受入れ教員の方は勤務時間や従事内容のご確認をお願いいたします</t>
    <rPh sb="0" eb="2">
      <t>ウケイ</t>
    </rPh>
    <rPh sb="3" eb="5">
      <t>キョウイン</t>
    </rPh>
    <rPh sb="6" eb="7">
      <t>カタ</t>
    </rPh>
    <rPh sb="8" eb="12">
      <t>キンムジカン</t>
    </rPh>
    <rPh sb="13" eb="17">
      <t>ジュウジナイヨウ</t>
    </rPh>
    <rPh sb="19" eb="21">
      <t>カクニン</t>
    </rPh>
    <rPh sb="23" eb="24">
      <t>ネガ</t>
    </rPh>
    <phoneticPr fontId="3"/>
  </si>
  <si>
    <t>終日出張（交通費別途旅費精算）</t>
  </si>
  <si>
    <t>実験補助</t>
  </si>
  <si>
    <t>2026.１改定</t>
    <rPh sb="6" eb="8">
      <t>カイテイ</t>
    </rPh>
    <phoneticPr fontId="3"/>
  </si>
  <si>
    <t>手書きで提出される方は入力用シートをプリントアウトしてご利用ください。</t>
    <rPh sb="0" eb="2">
      <t>テガ</t>
    </rPh>
    <rPh sb="4" eb="6">
      <t>テイシュツ</t>
    </rPh>
    <rPh sb="9" eb="10">
      <t>カタ</t>
    </rPh>
    <rPh sb="11" eb="14">
      <t>ニュウリョクヨウ</t>
    </rPh>
    <rPh sb="28" eb="30">
      <t>リヨウ</t>
    </rPh>
    <phoneticPr fontId="3"/>
  </si>
  <si>
    <t>雇用契約書・労働条件通知書に記載された時給を記入してください</t>
    <phoneticPr fontId="3"/>
  </si>
  <si>
    <t>基盤課確認欄（交通費）</t>
    <rPh sb="0" eb="3">
      <t>キバンカ</t>
    </rPh>
    <rPh sb="3" eb="6">
      <t>カクニンラン</t>
    </rPh>
    <rPh sb="7" eb="10">
      <t>コウツウヒ</t>
    </rPh>
    <phoneticPr fontId="3"/>
  </si>
  <si>
    <t>年次有給休暇</t>
  </si>
  <si>
    <t>データ入力等</t>
    <rPh sb="3" eb="5">
      <t>ニュウリョク</t>
    </rPh>
    <rPh sb="5" eb="6">
      <t>トウ</t>
    </rPh>
    <phoneticPr fontId="3"/>
  </si>
  <si>
    <t>研究補助</t>
  </si>
  <si>
    <t>出勤後出張➡直帰（交通費片道別途旅費精算）</t>
  </si>
  <si>
    <t>金沢八景</t>
    <rPh sb="0" eb="2">
      <t>カナザワ</t>
    </rPh>
    <rPh sb="2" eb="4">
      <t>ハッケイ</t>
    </rPh>
    <phoneticPr fontId="3"/>
  </si>
  <si>
    <t>市大医学部</t>
    <rPh sb="0" eb="5">
      <t>シダイイガクブ</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</si>
</sst>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d"/>
    <numFmt numFmtId="177" formatCode="[h]:mm"/>
    <numFmt numFmtId="178" formatCode="0.0_ "/>
  </numFmts>
  <fonts count="30"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1"/>
      <name val="ＭＳ Ｐ明朝"/>
      <family val="1"/>
      <charset val="128"/>
    </font>
    <font>
      <b/>
      <sz val="14"/>
      <name val="ＭＳ Ｐ明朝"/>
      <family val="1"/>
      <charset val="128"/>
    </font>
    <font>
      <sz val="10"/>
      <name val="ＭＳ Ｐ明朝"/>
      <family val="1"/>
      <charset val="128"/>
    </font>
    <font>
      <sz val="10"/>
      <name val="ＭＳ Ｐゴシック"/>
      <family val="3"/>
      <charset val="128"/>
    </font>
    <font>
      <sz val="12"/>
      <name val="ＭＳ Ｐ明朝"/>
      <family val="1"/>
      <charset val="128"/>
    </font>
    <font>
      <b/>
      <sz val="12"/>
      <name val="ＭＳ Ｐ明朝"/>
      <family val="1"/>
      <charset val="128"/>
    </font>
    <font>
      <b/>
      <sz val="11"/>
      <name val="ＭＳ Ｐゴシック"/>
      <family val="3"/>
      <charset val="128"/>
    </font>
    <font>
      <b/>
      <sz val="12"/>
      <name val="ＭＳ Ｐゴシック"/>
      <family val="3"/>
      <charset val="128"/>
    </font>
    <font>
      <b/>
      <sz val="16"/>
      <name val="ＭＳ Ｐゴシック"/>
      <family val="3"/>
      <charset val="128"/>
    </font>
    <font>
      <sz val="8"/>
      <name val="ＭＳ Ｐゴシック"/>
      <family val="3"/>
      <charset val="128"/>
    </font>
    <font>
      <sz val="9"/>
      <name val="ＭＳ Ｐゴシック"/>
      <family val="3"/>
      <charset val="128"/>
    </font>
    <font>
      <sz val="16"/>
      <name val="ＭＳ 明朝"/>
      <family val="1"/>
      <charset val="128"/>
    </font>
    <font>
      <sz val="12"/>
      <name val="ＭＳ 明朝"/>
      <family val="1"/>
      <charset val="128"/>
    </font>
    <font>
      <sz val="12"/>
      <color rgb="FFFF0000"/>
      <name val="ＭＳ Ｐ明朝"/>
      <family val="1"/>
      <charset val="128"/>
    </font>
    <font>
      <sz val="12"/>
      <name val="ＭＳ Ｐ明朝"/>
      <family val="2"/>
      <charset val="128"/>
    </font>
    <font>
      <sz val="18"/>
      <name val="ＭＳ 明朝"/>
      <family val="1"/>
      <charset val="128"/>
    </font>
    <font>
      <sz val="18"/>
      <name val="ＭＳ Ｐ明朝"/>
      <family val="1"/>
      <charset val="128"/>
    </font>
    <font>
      <b/>
      <sz val="18"/>
      <name val="ＭＳ Ｐ明朝"/>
      <family val="1"/>
      <charset val="128"/>
    </font>
    <font>
      <sz val="9"/>
      <name val="ＭＳ Ｐ明朝"/>
      <family val="1"/>
      <charset val="128"/>
    </font>
    <font>
      <sz val="16"/>
      <color rgb="FF000000"/>
      <name val="游ゴシック"/>
      <family val="3"/>
      <charset val="128"/>
    </font>
    <font>
      <sz val="11.5"/>
      <name val="ＭＳ 明朝"/>
      <family val="1"/>
      <charset val="128"/>
    </font>
    <font>
      <b/>
      <sz val="11.5"/>
      <name val="ＭＳ Ｐ明朝"/>
      <family val="1"/>
      <charset val="128"/>
    </font>
    <font>
      <sz val="11.5"/>
      <name val="ＭＳ Ｐ明朝"/>
      <family val="1"/>
      <charset val="128"/>
    </font>
    <font>
      <sz val="11.5"/>
      <name val="ＭＳ Ｐゴシック"/>
      <family val="3"/>
      <charset val="128"/>
    </font>
    <font>
      <sz val="11.5"/>
      <color rgb="FF000000"/>
      <name val="游ゴシック"/>
      <family val="3"/>
      <charset val="128"/>
    </font>
    <font>
      <b/>
      <sz val="12"/>
      <color rgb="FFFF0000"/>
      <name val="ＭＳ Ｐ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FF00"/>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right/>
      <top style="double">
        <color indexed="64"/>
      </top>
      <bottom style="thin">
        <color indexed="64"/>
      </bottom>
      <diagonal/>
    </border>
    <border diagonalDown="1">
      <left/>
      <right/>
      <top/>
      <bottom/>
      <diagonal style="thin">
        <color indexed="64"/>
      </diagonal>
    </border>
    <border>
      <left/>
      <right style="thin">
        <color indexed="64"/>
      </right>
      <top/>
      <bottom/>
      <diagonal/>
    </border>
    <border diagonalDown="1">
      <left/>
      <right style="thin">
        <color indexed="64"/>
      </right>
      <top/>
      <bottom style="thin">
        <color indexed="64"/>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left style="thin">
        <color indexed="64"/>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top style="double">
        <color indexed="64"/>
      </top>
      <bottom/>
      <diagonal/>
    </border>
    <border>
      <left/>
      <right/>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thin">
        <color indexed="64"/>
      </left>
      <right/>
      <top/>
      <bottom style="medium">
        <color indexed="64"/>
      </bottom>
      <diagonal/>
    </border>
    <border diagonalDown="1">
      <left/>
      <right style="double">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s>
  <cellStyleXfs count="3">
    <xf numFmtId="0" fontId="0" fillId="0" borderId="0"/>
    <xf numFmtId="6" fontId="1" fillId="0" borderId="0" applyFont="0" applyFill="0" applyBorder="0" applyAlignment="0" applyProtection="0">
      <alignment vertical="center"/>
    </xf>
    <xf numFmtId="38" fontId="1" fillId="0" borderId="0" applyFont="0" applyFill="0" applyBorder="0" applyAlignment="0" applyProtection="0"/>
  </cellStyleXfs>
  <cellXfs count="540">
    <xf numFmtId="0" fontId="0" fillId="0" borderId="0" xfId="0"/>
    <xf numFmtId="0" fontId="2" fillId="0" borderId="0" xfId="0" applyFont="1" applyProtection="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0" xfId="0" applyFont="1" applyProtection="1">
      <protection locked="0"/>
    </xf>
    <xf numFmtId="0" fontId="4" fillId="0" borderId="0" xfId="0" applyFont="1" applyAlignment="1" applyProtection="1">
      <alignment horizontal="center"/>
      <protection locked="0"/>
    </xf>
    <xf numFmtId="0" fontId="4" fillId="0" borderId="0" xfId="0" applyFont="1" applyAlignment="1" applyProtection="1">
      <alignment horizontal="left"/>
      <protection locked="0"/>
    </xf>
    <xf numFmtId="5" fontId="0" fillId="2" borderId="8" xfId="0" applyNumberFormat="1" applyFill="1" applyBorder="1" applyProtection="1">
      <protection locked="0"/>
    </xf>
    <xf numFmtId="5" fontId="4" fillId="2" borderId="12" xfId="0" applyNumberFormat="1" applyFont="1" applyFill="1" applyBorder="1" applyProtection="1">
      <protection locked="0"/>
    </xf>
    <xf numFmtId="5" fontId="4" fillId="2" borderId="12" xfId="0" applyNumberFormat="1" applyFont="1" applyFill="1" applyBorder="1" applyAlignment="1" applyProtection="1">
      <alignment wrapText="1"/>
      <protection locked="0"/>
    </xf>
    <xf numFmtId="0" fontId="4" fillId="0" borderId="12" xfId="0" applyFont="1" applyBorder="1" applyAlignment="1" applyProtection="1">
      <alignment horizontal="center" vertical="center"/>
      <protection locked="0"/>
    </xf>
    <xf numFmtId="0" fontId="4" fillId="0" borderId="12" xfId="0" applyFont="1" applyBorder="1" applyProtection="1">
      <protection locked="0"/>
    </xf>
    <xf numFmtId="177" fontId="4" fillId="0" borderId="12" xfId="0" applyNumberFormat="1" applyFont="1" applyBorder="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0" xfId="0" applyFont="1" applyBorder="1" applyAlignment="1" applyProtection="1">
      <alignment vertical="center"/>
      <protection locked="0"/>
    </xf>
    <xf numFmtId="0" fontId="4" fillId="0" borderId="10" xfId="0" applyFont="1" applyBorder="1" applyProtection="1">
      <protection locked="0"/>
    </xf>
    <xf numFmtId="0" fontId="4" fillId="0" borderId="10" xfId="0" applyFont="1" applyBorder="1" applyAlignment="1" applyProtection="1">
      <alignment horizontal="center" vertical="center"/>
      <protection locked="0"/>
    </xf>
    <xf numFmtId="176" fontId="4" fillId="0" borderId="1" xfId="0" applyNumberFormat="1"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locked="0"/>
    </xf>
    <xf numFmtId="3" fontId="4" fillId="0" borderId="12" xfId="0" applyNumberFormat="1" applyFont="1" applyBorder="1" applyAlignment="1" applyProtection="1">
      <alignment horizontal="center" vertical="center"/>
      <protection locked="0"/>
    </xf>
    <xf numFmtId="3" fontId="4" fillId="0" borderId="4" xfId="0" applyNumberFormat="1" applyFont="1" applyBorder="1" applyAlignment="1" applyProtection="1">
      <alignment horizontal="center" vertical="center"/>
      <protection locked="0"/>
    </xf>
    <xf numFmtId="3" fontId="4" fillId="0" borderId="28" xfId="0" applyNumberFormat="1" applyFont="1" applyBorder="1" applyAlignment="1" applyProtection="1">
      <alignment horizontal="center" vertical="center"/>
      <protection locked="0"/>
    </xf>
    <xf numFmtId="3" fontId="4" fillId="0" borderId="36" xfId="0" applyNumberFormat="1" applyFont="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6" fontId="11" fillId="0" borderId="32" xfId="1" applyFont="1" applyBorder="1" applyAlignment="1"/>
    <xf numFmtId="0" fontId="11" fillId="5" borderId="43" xfId="0" applyFont="1" applyFill="1" applyBorder="1"/>
    <xf numFmtId="0" fontId="10" fillId="0" borderId="0" xfId="0" applyFont="1"/>
    <xf numFmtId="0" fontId="10" fillId="0" borderId="0" xfId="0" applyFont="1" applyAlignment="1">
      <alignment horizontal="center"/>
    </xf>
    <xf numFmtId="0" fontId="10" fillId="5" borderId="44" xfId="0" applyFont="1" applyFill="1" applyBorder="1"/>
    <xf numFmtId="0" fontId="7" fillId="5" borderId="28" xfId="0" applyFont="1" applyFill="1" applyBorder="1"/>
    <xf numFmtId="0" fontId="0" fillId="5" borderId="28" xfId="0" applyFill="1" applyBorder="1"/>
    <xf numFmtId="0" fontId="7" fillId="5" borderId="45" xfId="0" applyFont="1" applyFill="1" applyBorder="1" applyAlignment="1">
      <alignment horizontal="center" vertical="center"/>
    </xf>
    <xf numFmtId="0" fontId="0" fillId="5" borderId="12" xfId="0" applyFill="1" applyBorder="1"/>
    <xf numFmtId="0" fontId="10" fillId="5" borderId="46" xfId="0" applyFont="1" applyFill="1" applyBorder="1"/>
    <xf numFmtId="0" fontId="7" fillId="5" borderId="12" xfId="0" applyFont="1" applyFill="1" applyBorder="1"/>
    <xf numFmtId="0" fontId="7" fillId="5" borderId="47" xfId="0" applyFont="1" applyFill="1" applyBorder="1" applyAlignment="1">
      <alignment horizontal="center" vertical="center"/>
    </xf>
    <xf numFmtId="0" fontId="10" fillId="5" borderId="48" xfId="0" applyFont="1" applyFill="1" applyBorder="1"/>
    <xf numFmtId="0" fontId="7" fillId="5" borderId="49" xfId="0" applyFont="1" applyFill="1" applyBorder="1"/>
    <xf numFmtId="0" fontId="0" fillId="5" borderId="49" xfId="0" applyFill="1" applyBorder="1"/>
    <xf numFmtId="0" fontId="7" fillId="5" borderId="52" xfId="0" applyFont="1" applyFill="1" applyBorder="1" applyAlignment="1">
      <alignment horizontal="center" vertical="center"/>
    </xf>
    <xf numFmtId="0" fontId="0" fillId="0" borderId="10" xfId="0" applyBorder="1"/>
    <xf numFmtId="0" fontId="10" fillId="0" borderId="10" xfId="0" applyFont="1" applyBorder="1"/>
    <xf numFmtId="38" fontId="0" fillId="0" borderId="10" xfId="2" applyFont="1" applyBorder="1"/>
    <xf numFmtId="0" fontId="0" fillId="0" borderId="10" xfId="0" applyBorder="1" applyAlignment="1">
      <alignment horizontal="center" vertical="center"/>
    </xf>
    <xf numFmtId="0" fontId="12" fillId="0" borderId="0" xfId="0" applyFont="1"/>
    <xf numFmtId="0" fontId="0" fillId="0" borderId="5" xfId="0" applyBorder="1"/>
    <xf numFmtId="0" fontId="0" fillId="0" borderId="6" xfId="0" applyBorder="1"/>
    <xf numFmtId="0" fontId="13" fillId="0" borderId="6" xfId="0" applyFont="1" applyBorder="1"/>
    <xf numFmtId="0" fontId="13" fillId="0" borderId="7" xfId="0" applyFont="1" applyBorder="1"/>
    <xf numFmtId="0" fontId="0" fillId="0" borderId="7" xfId="0" applyBorder="1"/>
    <xf numFmtId="0" fontId="14" fillId="0" borderId="13" xfId="0" applyFont="1" applyBorder="1"/>
    <xf numFmtId="0" fontId="14" fillId="0" borderId="0" xfId="0" applyFont="1"/>
    <xf numFmtId="38" fontId="14" fillId="0" borderId="12" xfId="2" applyFont="1" applyFill="1" applyBorder="1" applyAlignment="1">
      <alignment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38" fontId="14" fillId="0" borderId="12" xfId="2" applyFont="1" applyBorder="1" applyAlignment="1">
      <alignment horizontal="center" vertical="center"/>
    </xf>
    <xf numFmtId="38" fontId="14" fillId="0" borderId="23" xfId="2" applyFont="1" applyBorder="1" applyAlignment="1">
      <alignment horizontal="center" vertical="center"/>
    </xf>
    <xf numFmtId="0" fontId="14" fillId="0" borderId="0" xfId="0" applyFont="1" applyAlignment="1">
      <alignment vertical="center"/>
    </xf>
    <xf numFmtId="0" fontId="14" fillId="0" borderId="23" xfId="0" applyFont="1" applyBorder="1" applyAlignment="1">
      <alignment vertical="center"/>
    </xf>
    <xf numFmtId="0" fontId="14" fillId="0" borderId="0" xfId="0" applyFont="1" applyAlignment="1">
      <alignment horizontal="center"/>
    </xf>
    <xf numFmtId="0" fontId="14" fillId="0" borderId="23" xfId="0" applyFont="1" applyBorder="1" applyAlignment="1">
      <alignment horizontal="center"/>
    </xf>
    <xf numFmtId="0" fontId="14" fillId="0" borderId="23" xfId="0" applyFont="1" applyBorder="1"/>
    <xf numFmtId="0" fontId="14" fillId="0" borderId="0" xfId="0" applyFont="1" applyAlignment="1">
      <alignment horizontal="left" vertical="center"/>
    </xf>
    <xf numFmtId="0" fontId="13" fillId="0" borderId="0" xfId="0" applyFont="1" applyAlignment="1">
      <alignment horizontal="center"/>
    </xf>
    <xf numFmtId="0" fontId="13" fillId="0" borderId="23" xfId="0" applyFont="1" applyBorder="1" applyAlignment="1">
      <alignment horizontal="center"/>
    </xf>
    <xf numFmtId="0" fontId="14" fillId="0" borderId="13" xfId="0" applyFont="1" applyBorder="1" applyAlignment="1">
      <alignment vertical="center"/>
    </xf>
    <xf numFmtId="0" fontId="13" fillId="0" borderId="0" xfId="0" applyFont="1"/>
    <xf numFmtId="38" fontId="14" fillId="0" borderId="0" xfId="2" applyFont="1" applyFill="1" applyBorder="1"/>
    <xf numFmtId="0" fontId="14" fillId="0" borderId="12" xfId="0" applyFont="1" applyBorder="1" applyAlignment="1">
      <alignment horizontal="right" vertical="center"/>
    </xf>
    <xf numFmtId="0" fontId="14" fillId="0" borderId="23" xfId="0" applyFont="1" applyBorder="1" applyAlignment="1">
      <alignment horizontal="center" vertical="center"/>
    </xf>
    <xf numFmtId="0" fontId="14" fillId="0" borderId="32" xfId="0" applyFont="1" applyBorder="1" applyAlignment="1">
      <alignment horizontal="right"/>
    </xf>
    <xf numFmtId="0" fontId="14" fillId="0" borderId="32" xfId="0" applyFont="1" applyBorder="1"/>
    <xf numFmtId="0" fontId="14" fillId="0" borderId="32" xfId="0" applyFont="1" applyBorder="1" applyAlignment="1">
      <alignment horizontal="center"/>
    </xf>
    <xf numFmtId="0" fontId="14" fillId="0" borderId="0" xfId="0" applyFont="1" applyAlignment="1">
      <alignment horizontal="right"/>
    </xf>
    <xf numFmtId="38" fontId="14" fillId="0" borderId="23" xfId="0" applyNumberFormat="1" applyFont="1" applyBorder="1" applyAlignment="1">
      <alignment horizontal="center"/>
    </xf>
    <xf numFmtId="0" fontId="14" fillId="0" borderId="0" xfId="0" applyFont="1" applyAlignment="1">
      <alignment horizontal="left"/>
    </xf>
    <xf numFmtId="0" fontId="14" fillId="0" borderId="23" xfId="0" applyFont="1" applyBorder="1" applyAlignment="1">
      <alignment horizontal="left"/>
    </xf>
    <xf numFmtId="0" fontId="14" fillId="0" borderId="9" xfId="0" applyFont="1" applyBorder="1"/>
    <xf numFmtId="0" fontId="14" fillId="0" borderId="10" xfId="0" applyFont="1" applyBorder="1"/>
    <xf numFmtId="38" fontId="14" fillId="0" borderId="10" xfId="0" applyNumberFormat="1" applyFont="1" applyBorder="1" applyAlignment="1">
      <alignment horizontal="center"/>
    </xf>
    <xf numFmtId="38" fontId="14" fillId="0" borderId="10" xfId="0" applyNumberFormat="1" applyFont="1" applyBorder="1" applyAlignment="1">
      <alignment horizontal="center" vertical="center"/>
    </xf>
    <xf numFmtId="0" fontId="14" fillId="0" borderId="10" xfId="0" applyFont="1" applyBorder="1" applyAlignment="1">
      <alignment horizontal="left"/>
    </xf>
    <xf numFmtId="0" fontId="14" fillId="0" borderId="11" xfId="0" applyFont="1" applyBorder="1" applyAlignment="1">
      <alignment horizontal="left"/>
    </xf>
    <xf numFmtId="0" fontId="14" fillId="0" borderId="11" xfId="0" applyFont="1" applyBorder="1"/>
    <xf numFmtId="38" fontId="14" fillId="0" borderId="0" xfId="0" applyNumberFormat="1" applyFont="1" applyAlignment="1">
      <alignment horizontal="center"/>
    </xf>
    <xf numFmtId="38" fontId="14" fillId="0" borderId="0" xfId="0" applyNumberFormat="1" applyFont="1" applyAlignment="1">
      <alignment horizontal="center" vertical="center"/>
    </xf>
    <xf numFmtId="0" fontId="0" fillId="0" borderId="0" xfId="0" applyAlignment="1">
      <alignment horizontal="center"/>
    </xf>
    <xf numFmtId="0" fontId="0" fillId="0" borderId="9" xfId="0" applyBorder="1"/>
    <xf numFmtId="0" fontId="0" fillId="0" borderId="11" xfId="0" applyBorder="1"/>
    <xf numFmtId="0" fontId="0" fillId="5" borderId="16" xfId="0" applyFill="1" applyBorder="1"/>
    <xf numFmtId="0" fontId="7" fillId="5" borderId="17" xfId="0" applyFont="1" applyFill="1" applyBorder="1" applyAlignment="1">
      <alignment vertical="center"/>
    </xf>
    <xf numFmtId="0" fontId="7" fillId="5" borderId="16" xfId="0" applyFont="1" applyFill="1" applyBorder="1" applyAlignment="1">
      <alignment vertical="center"/>
    </xf>
    <xf numFmtId="38" fontId="7" fillId="5" borderId="17" xfId="2" applyFont="1" applyFill="1" applyBorder="1" applyAlignment="1">
      <alignment vertical="center"/>
    </xf>
    <xf numFmtId="0" fontId="0" fillId="5" borderId="1" xfId="0" applyFill="1" applyBorder="1"/>
    <xf numFmtId="0" fontId="7" fillId="5" borderId="2" xfId="0" applyFont="1" applyFill="1" applyBorder="1"/>
    <xf numFmtId="0" fontId="7" fillId="5" borderId="1" xfId="0" applyFont="1" applyFill="1" applyBorder="1"/>
    <xf numFmtId="38" fontId="7" fillId="5" borderId="2" xfId="2" applyFont="1" applyFill="1" applyBorder="1"/>
    <xf numFmtId="0" fontId="0" fillId="5" borderId="50" xfId="0" applyFill="1" applyBorder="1"/>
    <xf numFmtId="0" fontId="7" fillId="5" borderId="51" xfId="0" applyFont="1" applyFill="1" applyBorder="1"/>
    <xf numFmtId="0" fontId="7" fillId="5" borderId="50" xfId="0" applyFont="1" applyFill="1" applyBorder="1"/>
    <xf numFmtId="38" fontId="7" fillId="5" borderId="51" xfId="2" applyFont="1" applyFill="1" applyBorder="1"/>
    <xf numFmtId="0" fontId="0" fillId="0" borderId="5" xfId="0" applyBorder="1" applyProtection="1">
      <protection hidden="1"/>
    </xf>
    <xf numFmtId="0" fontId="0" fillId="0" borderId="6" xfId="0" applyBorder="1" applyProtection="1">
      <protection hidden="1"/>
    </xf>
    <xf numFmtId="0" fontId="13" fillId="0" borderId="6" xfId="0" applyFont="1" applyBorder="1" applyProtection="1">
      <protection hidden="1"/>
    </xf>
    <xf numFmtId="0" fontId="13" fillId="0" borderId="7" xfId="0" applyFont="1" applyBorder="1" applyProtection="1">
      <protection hidden="1"/>
    </xf>
    <xf numFmtId="0" fontId="0" fillId="0" borderId="0" xfId="0" applyProtection="1">
      <protection hidden="1"/>
    </xf>
    <xf numFmtId="0" fontId="0" fillId="0" borderId="7" xfId="0" applyBorder="1" applyProtection="1">
      <protection hidden="1"/>
    </xf>
    <xf numFmtId="0" fontId="14" fillId="0" borderId="13" xfId="0" applyFont="1" applyBorder="1" applyProtection="1">
      <protection hidden="1"/>
    </xf>
    <xf numFmtId="0" fontId="14" fillId="0" borderId="0" xfId="0" applyFont="1" applyProtection="1">
      <protection hidden="1"/>
    </xf>
    <xf numFmtId="38" fontId="14" fillId="0" borderId="12" xfId="2" applyFont="1" applyFill="1" applyBorder="1" applyAlignment="1" applyProtection="1">
      <alignment vertical="center"/>
      <protection hidden="1"/>
    </xf>
    <xf numFmtId="0" fontId="14" fillId="0" borderId="0" xfId="0" applyFont="1" applyAlignment="1" applyProtection="1">
      <alignment horizontal="center" vertical="center"/>
      <protection hidden="1"/>
    </xf>
    <xf numFmtId="0" fontId="14" fillId="0" borderId="12" xfId="0" applyFont="1" applyBorder="1" applyAlignment="1" applyProtection="1">
      <alignment horizontal="center" vertical="center"/>
      <protection hidden="1"/>
    </xf>
    <xf numFmtId="38" fontId="14" fillId="0" borderId="12" xfId="2" applyFont="1" applyBorder="1" applyAlignment="1" applyProtection="1">
      <alignment horizontal="center" vertical="center"/>
      <protection hidden="1"/>
    </xf>
    <xf numFmtId="38" fontId="14" fillId="0" borderId="23" xfId="2" applyFont="1" applyBorder="1" applyAlignment="1" applyProtection="1">
      <alignment horizontal="center" vertical="center"/>
      <protection hidden="1"/>
    </xf>
    <xf numFmtId="0" fontId="14" fillId="0" borderId="0" xfId="0" applyFont="1" applyAlignment="1" applyProtection="1">
      <alignment vertical="center"/>
      <protection hidden="1"/>
    </xf>
    <xf numFmtId="0" fontId="14" fillId="0" borderId="23" xfId="0" applyFont="1" applyBorder="1" applyAlignment="1" applyProtection="1">
      <alignment vertical="center"/>
      <protection hidden="1"/>
    </xf>
    <xf numFmtId="0" fontId="14" fillId="0" borderId="0" xfId="0" applyFont="1" applyAlignment="1" applyProtection="1">
      <alignment horizontal="center"/>
      <protection hidden="1"/>
    </xf>
    <xf numFmtId="0" fontId="14" fillId="0" borderId="23" xfId="0" applyFont="1" applyBorder="1" applyAlignment="1" applyProtection="1">
      <alignment horizontal="center"/>
      <protection hidden="1"/>
    </xf>
    <xf numFmtId="0" fontId="14" fillId="0" borderId="23" xfId="0" applyFont="1" applyBorder="1" applyProtection="1">
      <protection hidden="1"/>
    </xf>
    <xf numFmtId="0" fontId="14" fillId="0" borderId="0" xfId="0" applyFont="1" applyAlignment="1" applyProtection="1">
      <alignment horizontal="left" vertical="center"/>
      <protection hidden="1"/>
    </xf>
    <xf numFmtId="0" fontId="13" fillId="0" borderId="0" xfId="0" applyFont="1" applyAlignment="1" applyProtection="1">
      <alignment horizontal="center"/>
      <protection hidden="1"/>
    </xf>
    <xf numFmtId="0" fontId="13" fillId="0" borderId="23" xfId="0" applyFont="1" applyBorder="1" applyAlignment="1" applyProtection="1">
      <alignment horizontal="center"/>
      <protection hidden="1"/>
    </xf>
    <xf numFmtId="0" fontId="14" fillId="0" borderId="13" xfId="0" applyFont="1" applyBorder="1" applyAlignment="1" applyProtection="1">
      <alignment vertical="center"/>
      <protection hidden="1"/>
    </xf>
    <xf numFmtId="0" fontId="13" fillId="0" borderId="0" xfId="0" applyFont="1" applyProtection="1">
      <protection hidden="1"/>
    </xf>
    <xf numFmtId="38" fontId="14" fillId="0" borderId="0" xfId="2" applyFont="1" applyFill="1" applyBorder="1" applyProtection="1">
      <protection hidden="1"/>
    </xf>
    <xf numFmtId="0" fontId="14" fillId="0" borderId="12" xfId="0" applyFont="1" applyBorder="1" applyAlignment="1" applyProtection="1">
      <alignment horizontal="right" vertical="center"/>
      <protection hidden="1"/>
    </xf>
    <xf numFmtId="0" fontId="14" fillId="0" borderId="23" xfId="0" applyFont="1" applyBorder="1" applyAlignment="1" applyProtection="1">
      <alignment horizontal="center" vertical="center"/>
      <protection hidden="1"/>
    </xf>
    <xf numFmtId="0" fontId="14" fillId="0" borderId="32" xfId="0" applyFont="1" applyBorder="1" applyAlignment="1" applyProtection="1">
      <alignment horizontal="right"/>
      <protection hidden="1"/>
    </xf>
    <xf numFmtId="0" fontId="14" fillId="0" borderId="32" xfId="0" applyFont="1" applyBorder="1" applyProtection="1">
      <protection hidden="1"/>
    </xf>
    <xf numFmtId="0" fontId="14" fillId="0" borderId="32" xfId="0" applyFont="1" applyBorder="1" applyAlignment="1" applyProtection="1">
      <alignment horizontal="center"/>
      <protection hidden="1"/>
    </xf>
    <xf numFmtId="0" fontId="14" fillId="0" borderId="0" xfId="0" applyFont="1" applyAlignment="1" applyProtection="1">
      <alignment horizontal="right"/>
      <protection hidden="1"/>
    </xf>
    <xf numFmtId="38" fontId="14" fillId="0" borderId="23" xfId="0" applyNumberFormat="1" applyFont="1" applyBorder="1" applyAlignment="1" applyProtection="1">
      <alignment horizontal="center"/>
      <protection hidden="1"/>
    </xf>
    <xf numFmtId="0" fontId="14" fillId="0" borderId="0" xfId="0" applyFont="1" applyAlignment="1" applyProtection="1">
      <alignment horizontal="left"/>
      <protection hidden="1"/>
    </xf>
    <xf numFmtId="0" fontId="14" fillId="0" borderId="23" xfId="0" applyFont="1" applyBorder="1" applyAlignment="1" applyProtection="1">
      <alignment horizontal="left"/>
      <protection hidden="1"/>
    </xf>
    <xf numFmtId="0" fontId="14" fillId="0" borderId="9" xfId="0" applyFont="1" applyBorder="1" applyProtection="1">
      <protection hidden="1"/>
    </xf>
    <xf numFmtId="0" fontId="14" fillId="0" borderId="10" xfId="0" applyFont="1" applyBorder="1" applyProtection="1">
      <protection hidden="1"/>
    </xf>
    <xf numFmtId="38" fontId="14" fillId="0" borderId="10" xfId="0" applyNumberFormat="1" applyFont="1" applyBorder="1" applyAlignment="1" applyProtection="1">
      <alignment horizontal="center"/>
      <protection hidden="1"/>
    </xf>
    <xf numFmtId="38" fontId="14" fillId="0" borderId="10" xfId="0" applyNumberFormat="1" applyFont="1" applyBorder="1" applyAlignment="1" applyProtection="1">
      <alignment horizontal="center" vertical="center"/>
      <protection hidden="1"/>
    </xf>
    <xf numFmtId="0" fontId="14" fillId="0" borderId="10" xfId="0" applyFont="1" applyBorder="1" applyAlignment="1" applyProtection="1">
      <alignment horizontal="left"/>
      <protection hidden="1"/>
    </xf>
    <xf numFmtId="0" fontId="14" fillId="0" borderId="11" xfId="0" applyFont="1" applyBorder="1" applyAlignment="1" applyProtection="1">
      <alignment horizontal="left"/>
      <protection hidden="1"/>
    </xf>
    <xf numFmtId="0" fontId="14" fillId="0" borderId="11" xfId="0" applyFont="1" applyBorder="1" applyProtection="1">
      <protection hidden="1"/>
    </xf>
    <xf numFmtId="38" fontId="14" fillId="0" borderId="0" xfId="0" applyNumberFormat="1" applyFont="1" applyAlignment="1" applyProtection="1">
      <alignment horizontal="center"/>
      <protection hidden="1"/>
    </xf>
    <xf numFmtId="38" fontId="14" fillId="0" borderId="0" xfId="0" applyNumberFormat="1" applyFont="1" applyAlignment="1" applyProtection="1">
      <alignment horizontal="center" vertical="center"/>
      <protection hidden="1"/>
    </xf>
    <xf numFmtId="0" fontId="12" fillId="0" borderId="0" xfId="0" applyFont="1" applyProtection="1">
      <protection hidden="1"/>
    </xf>
    <xf numFmtId="0" fontId="0" fillId="0" borderId="0" xfId="0" applyAlignment="1" applyProtection="1">
      <alignment horizontal="center"/>
      <protection hidden="1"/>
    </xf>
    <xf numFmtId="0" fontId="0" fillId="0" borderId="9" xfId="0" applyBorder="1" applyProtection="1">
      <protection hidden="1"/>
    </xf>
    <xf numFmtId="0" fontId="0" fillId="0" borderId="10" xfId="0" applyBorder="1" applyProtection="1">
      <protection hidden="1"/>
    </xf>
    <xf numFmtId="0" fontId="0" fillId="0" borderId="11" xfId="0" applyBorder="1" applyProtection="1">
      <protection hidden="1"/>
    </xf>
    <xf numFmtId="6" fontId="11" fillId="0" borderId="32" xfId="1" applyFont="1" applyBorder="1" applyAlignment="1" applyProtection="1"/>
    <xf numFmtId="0" fontId="7" fillId="5" borderId="28" xfId="0" applyFont="1" applyFill="1" applyBorder="1" applyProtection="1">
      <protection locked="0"/>
    </xf>
    <xf numFmtId="0" fontId="0" fillId="5" borderId="28" xfId="0" applyFill="1" applyBorder="1" applyProtection="1">
      <protection locked="0"/>
    </xf>
    <xf numFmtId="0" fontId="7" fillId="5" borderId="45" xfId="0" applyFont="1" applyFill="1" applyBorder="1" applyAlignment="1" applyProtection="1">
      <alignment horizontal="center" vertical="center"/>
      <protection locked="0"/>
    </xf>
    <xf numFmtId="0" fontId="7" fillId="5" borderId="12" xfId="0" applyFont="1" applyFill="1" applyBorder="1" applyProtection="1">
      <protection locked="0"/>
    </xf>
    <xf numFmtId="0" fontId="0" fillId="5" borderId="12" xfId="0" applyFill="1" applyBorder="1" applyProtection="1">
      <protection locked="0"/>
    </xf>
    <xf numFmtId="0" fontId="7" fillId="5" borderId="47" xfId="0" applyFont="1" applyFill="1" applyBorder="1" applyAlignment="1" applyProtection="1">
      <alignment horizontal="center" vertical="center"/>
      <protection locked="0"/>
    </xf>
    <xf numFmtId="0" fontId="7" fillId="5" borderId="49" xfId="0" applyFont="1" applyFill="1" applyBorder="1" applyProtection="1">
      <protection locked="0"/>
    </xf>
    <xf numFmtId="0" fontId="0" fillId="5" borderId="49" xfId="0" applyFill="1" applyBorder="1" applyProtection="1">
      <protection locked="0"/>
    </xf>
    <xf numFmtId="0" fontId="7" fillId="5" borderId="52"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16" fillId="0" borderId="0" xfId="0" applyFont="1" applyProtection="1">
      <protection locked="0"/>
    </xf>
    <xf numFmtId="0" fontId="8" fillId="0" borderId="0" xfId="0" applyFont="1" applyProtection="1">
      <protection locked="0"/>
    </xf>
    <xf numFmtId="0" fontId="17" fillId="0" borderId="0" xfId="0" applyFont="1" applyProtection="1">
      <protection locked="0"/>
    </xf>
    <xf numFmtId="0" fontId="9" fillId="0" borderId="0" xfId="0" applyFont="1" applyProtection="1">
      <protection locked="0"/>
    </xf>
    <xf numFmtId="0" fontId="9" fillId="0" borderId="0" xfId="0" applyFont="1"/>
    <xf numFmtId="0" fontId="4" fillId="0" borderId="0" xfId="0" applyFont="1" applyAlignment="1" applyProtection="1">
      <alignment horizontal="center" vertical="center" shrinkToFit="1"/>
      <protection locked="0"/>
    </xf>
    <xf numFmtId="0" fontId="0" fillId="0" borderId="0" xfId="0" applyAlignment="1" applyProtection="1">
      <alignment vertical="center" shrinkToFit="1"/>
      <protection locked="0"/>
    </xf>
    <xf numFmtId="0" fontId="0" fillId="0" borderId="0" xfId="0" applyAlignment="1" applyProtection="1">
      <alignment horizontal="center" vertical="center" shrinkToFit="1"/>
      <protection locked="0"/>
    </xf>
    <xf numFmtId="0" fontId="4" fillId="2" borderId="3" xfId="0" applyFont="1" applyFill="1" applyBorder="1" applyAlignment="1" applyProtection="1">
      <alignment horizontal="center" vertical="center"/>
      <protection locked="0"/>
    </xf>
    <xf numFmtId="0" fontId="23" fillId="0" borderId="0" xfId="0" applyFont="1"/>
    <xf numFmtId="0" fontId="16" fillId="0" borderId="0" xfId="0" applyFont="1" applyAlignment="1" applyProtection="1">
      <alignment horizontal="center"/>
      <protection locked="0"/>
    </xf>
    <xf numFmtId="0" fontId="18" fillId="0" borderId="0" xfId="0" applyFont="1" applyAlignment="1" applyProtection="1">
      <alignment horizontal="center"/>
      <protection locked="0"/>
    </xf>
    <xf numFmtId="0" fontId="8" fillId="0" borderId="0" xfId="0" applyFont="1" applyAlignment="1" applyProtection="1">
      <alignment horizontal="center"/>
      <protection locked="0"/>
    </xf>
    <xf numFmtId="0" fontId="20" fillId="0" borderId="0" xfId="0" applyFont="1" applyAlignment="1" applyProtection="1">
      <alignment horizontal="center"/>
      <protection locked="0"/>
    </xf>
    <xf numFmtId="0" fontId="22" fillId="2" borderId="8" xfId="0" applyFont="1" applyFill="1" applyBorder="1" applyAlignment="1" applyProtection="1">
      <alignment horizontal="center" wrapText="1"/>
      <protection locked="0"/>
    </xf>
    <xf numFmtId="0" fontId="4" fillId="2" borderId="6" xfId="0" applyFont="1" applyFill="1" applyBorder="1" applyAlignment="1" applyProtection="1">
      <alignment horizontal="center" vertical="center"/>
      <protection locked="0"/>
    </xf>
    <xf numFmtId="0" fontId="4" fillId="6" borderId="12" xfId="0" applyFont="1" applyFill="1" applyBorder="1" applyProtection="1">
      <protection hidden="1"/>
    </xf>
    <xf numFmtId="0" fontId="8" fillId="7" borderId="0" xfId="0" applyFont="1" applyFill="1" applyProtection="1">
      <protection locked="0"/>
    </xf>
    <xf numFmtId="0" fontId="19" fillId="0" borderId="0" xfId="0" applyFont="1" applyAlignment="1" applyProtection="1">
      <alignment horizontal="center"/>
      <protection locked="0"/>
    </xf>
    <xf numFmtId="0" fontId="21" fillId="0" borderId="0" xfId="0" applyFont="1" applyAlignment="1" applyProtection="1">
      <alignment horizontal="center"/>
      <protection locked="0"/>
    </xf>
    <xf numFmtId="0" fontId="22" fillId="2" borderId="8" xfId="0" applyFont="1" applyFill="1" applyBorder="1" applyAlignment="1" applyProtection="1">
      <alignment horizontal="center"/>
      <protection locked="0"/>
    </xf>
    <xf numFmtId="0" fontId="21" fillId="2" borderId="12" xfId="0" applyFont="1" applyFill="1" applyBorder="1" applyAlignment="1" applyProtection="1">
      <alignment horizontal="center"/>
      <protection hidden="1"/>
    </xf>
    <xf numFmtId="0" fontId="4" fillId="0" borderId="34" xfId="0" applyFont="1" applyBorder="1" applyAlignment="1" applyProtection="1">
      <alignment horizontal="center" vertical="center"/>
      <protection locked="0" hidden="1"/>
    </xf>
    <xf numFmtId="0" fontId="4" fillId="0" borderId="2" xfId="0" applyFont="1" applyBorder="1" applyAlignment="1" applyProtection="1">
      <alignment horizontal="center" vertical="center"/>
      <protection locked="0" hidden="1"/>
    </xf>
    <xf numFmtId="0" fontId="4" fillId="0" borderId="23" xfId="0" applyFont="1" applyBorder="1" applyAlignment="1" applyProtection="1">
      <alignment horizontal="center" vertical="center"/>
      <protection locked="0" hidden="1"/>
    </xf>
    <xf numFmtId="0" fontId="4" fillId="0" borderId="7" xfId="0" applyFont="1" applyBorder="1" applyAlignment="1" applyProtection="1">
      <alignment horizontal="center" vertical="center"/>
      <protection locked="0" hidden="1"/>
    </xf>
    <xf numFmtId="0" fontId="24" fillId="0" borderId="0" xfId="0" applyFont="1" applyProtection="1">
      <protection locked="0"/>
    </xf>
    <xf numFmtId="0" fontId="24" fillId="0" borderId="0" xfId="0" applyFont="1" applyAlignment="1" applyProtection="1">
      <alignment horizontal="center"/>
      <protection locked="0"/>
    </xf>
    <xf numFmtId="0" fontId="26" fillId="0" borderId="0" xfId="0" applyFont="1" applyAlignment="1" applyProtection="1">
      <alignment horizontal="left" vertical="center"/>
      <protection locked="0"/>
    </xf>
    <xf numFmtId="0" fontId="26" fillId="0" borderId="0" xfId="0" applyFont="1" applyAlignment="1" applyProtection="1">
      <alignment horizontal="center" vertical="center"/>
      <protection locked="0"/>
    </xf>
    <xf numFmtId="0" fontId="26" fillId="0" borderId="0" xfId="0" applyFont="1" applyProtection="1">
      <protection locked="0"/>
    </xf>
    <xf numFmtId="0" fontId="26" fillId="0" borderId="12" xfId="0" applyFont="1" applyBorder="1" applyAlignment="1" applyProtection="1">
      <alignment horizontal="center" vertical="center"/>
      <protection locked="0"/>
    </xf>
    <xf numFmtId="0" fontId="26" fillId="0" borderId="0" xfId="0" applyFont="1" applyAlignment="1" applyProtection="1">
      <alignment horizontal="center"/>
      <protection locked="0"/>
    </xf>
    <xf numFmtId="0" fontId="26" fillId="0" borderId="0" xfId="0" applyFont="1" applyAlignment="1" applyProtection="1">
      <alignment horizontal="center" vertical="center" shrinkToFit="1"/>
      <protection locked="0"/>
    </xf>
    <xf numFmtId="0" fontId="27" fillId="0" borderId="0" xfId="0" applyFont="1" applyAlignment="1" applyProtection="1">
      <alignment vertical="center" shrinkToFit="1"/>
      <protection locked="0"/>
    </xf>
    <xf numFmtId="0" fontId="27" fillId="0" borderId="0" xfId="0" applyFont="1" applyAlignment="1" applyProtection="1">
      <alignment horizontal="center" vertical="center" shrinkToFit="1"/>
      <protection locked="0"/>
    </xf>
    <xf numFmtId="0" fontId="26" fillId="0" borderId="0" xfId="0" applyFont="1" applyAlignment="1" applyProtection="1">
      <alignment horizontal="left"/>
      <protection locked="0"/>
    </xf>
    <xf numFmtId="0" fontId="26" fillId="0" borderId="10" xfId="0" applyFont="1" applyBorder="1" applyProtection="1">
      <protection locked="0"/>
    </xf>
    <xf numFmtId="0" fontId="28" fillId="0" borderId="0" xfId="0" applyFont="1"/>
    <xf numFmtId="5" fontId="27" fillId="2" borderId="8" xfId="0" applyNumberFormat="1" applyFont="1" applyFill="1" applyBorder="1" applyProtection="1">
      <protection locked="0"/>
    </xf>
    <xf numFmtId="5" fontId="26" fillId="2" borderId="12" xfId="0" applyNumberFormat="1" applyFont="1" applyFill="1" applyBorder="1" applyProtection="1">
      <protection locked="0"/>
    </xf>
    <xf numFmtId="5" fontId="26" fillId="2" borderId="12" xfId="0" applyNumberFormat="1" applyFont="1" applyFill="1" applyBorder="1" applyAlignment="1" applyProtection="1">
      <alignment wrapText="1"/>
      <protection locked="0"/>
    </xf>
    <xf numFmtId="176" fontId="26" fillId="0" borderId="1" xfId="0" applyNumberFormat="1" applyFont="1" applyBorder="1" applyAlignment="1">
      <alignment horizontal="center" vertical="center"/>
    </xf>
    <xf numFmtId="0" fontId="26" fillId="0" borderId="12" xfId="0" applyFont="1" applyBorder="1" applyAlignment="1">
      <alignment horizontal="center" vertical="center"/>
    </xf>
    <xf numFmtId="0" fontId="26" fillId="4" borderId="3" xfId="0" applyFont="1" applyFill="1" applyBorder="1" applyAlignment="1" applyProtection="1">
      <alignment horizontal="center" vertical="center"/>
      <protection locked="0"/>
    </xf>
    <xf numFmtId="20" fontId="26" fillId="4" borderId="12" xfId="0" applyNumberFormat="1" applyFont="1" applyFill="1" applyBorder="1" applyProtection="1">
      <protection locked="0"/>
    </xf>
    <xf numFmtId="0" fontId="26" fillId="6" borderId="12" xfId="0" applyFont="1" applyFill="1" applyBorder="1"/>
    <xf numFmtId="0" fontId="25" fillId="2" borderId="12" xfId="0" applyFont="1" applyFill="1" applyBorder="1" applyAlignment="1">
      <alignment horizontal="center"/>
    </xf>
    <xf numFmtId="177" fontId="26" fillId="0" borderId="12" xfId="0" applyNumberFormat="1" applyFont="1" applyBorder="1" applyAlignment="1" applyProtection="1">
      <alignment horizontal="center" vertical="center"/>
      <protection locked="0"/>
    </xf>
    <xf numFmtId="0" fontId="26" fillId="0" borderId="12" xfId="0" applyFont="1" applyBorder="1" applyProtection="1">
      <protection locked="0"/>
    </xf>
    <xf numFmtId="0" fontId="26" fillId="4" borderId="12" xfId="0" applyFont="1" applyFill="1" applyBorder="1" applyProtection="1">
      <protection locked="0"/>
    </xf>
    <xf numFmtId="0" fontId="26" fillId="0" borderId="0" xfId="0" applyFont="1" applyAlignment="1" applyProtection="1">
      <alignment vertical="center"/>
      <protection locked="0"/>
    </xf>
    <xf numFmtId="0" fontId="26" fillId="0" borderId="0" xfId="0" applyFont="1" applyAlignment="1" applyProtection="1">
      <alignment horizontal="center" vertical="center" wrapText="1"/>
      <protection locked="0"/>
    </xf>
    <xf numFmtId="0" fontId="25" fillId="0" borderId="0" xfId="0" applyFont="1" applyAlignment="1" applyProtection="1">
      <alignment horizontal="center"/>
      <protection locked="0"/>
    </xf>
    <xf numFmtId="0" fontId="26" fillId="0" borderId="2" xfId="0" applyFont="1" applyBorder="1" applyAlignment="1" applyProtection="1">
      <alignment horizontal="center" vertical="center"/>
      <protection locked="0"/>
    </xf>
    <xf numFmtId="3" fontId="26" fillId="0" borderId="12" xfId="0" applyNumberFormat="1" applyFont="1" applyBorder="1" applyAlignment="1" applyProtection="1">
      <alignment horizontal="center" vertical="center"/>
      <protection locked="0"/>
    </xf>
    <xf numFmtId="0" fontId="26" fillId="2" borderId="2" xfId="0" applyFont="1" applyFill="1" applyBorder="1" applyAlignment="1" applyProtection="1">
      <alignment horizontal="center" vertical="center"/>
      <protection hidden="1"/>
    </xf>
    <xf numFmtId="0" fontId="26" fillId="2" borderId="3" xfId="0" applyFont="1" applyFill="1" applyBorder="1" applyAlignment="1" applyProtection="1">
      <alignment horizontal="center" vertical="center"/>
      <protection hidden="1"/>
    </xf>
    <xf numFmtId="0" fontId="26" fillId="0" borderId="7" xfId="0" applyFont="1" applyBorder="1" applyAlignment="1" applyProtection="1">
      <alignment horizontal="center" vertical="center"/>
      <protection locked="0"/>
    </xf>
    <xf numFmtId="3" fontId="26" fillId="0" borderId="4" xfId="0" applyNumberFormat="1" applyFont="1" applyBorder="1" applyAlignment="1" applyProtection="1">
      <alignment horizontal="center" vertical="center"/>
      <protection locked="0"/>
    </xf>
    <xf numFmtId="0" fontId="26" fillId="2" borderId="6" xfId="0" applyFont="1" applyFill="1" applyBorder="1" applyAlignment="1" applyProtection="1">
      <alignment horizontal="center" vertical="center"/>
      <protection hidden="1"/>
    </xf>
    <xf numFmtId="0" fontId="26" fillId="0" borderId="34" xfId="0" applyFont="1" applyBorder="1" applyAlignment="1" applyProtection="1">
      <alignment horizontal="center" vertical="center"/>
      <protection locked="0"/>
    </xf>
    <xf numFmtId="3" fontId="26" fillId="0" borderId="36" xfId="0" applyNumberFormat="1" applyFont="1" applyBorder="1" applyAlignment="1" applyProtection="1">
      <alignment horizontal="center" vertical="center"/>
      <protection locked="0"/>
    </xf>
    <xf numFmtId="0" fontId="26" fillId="2" borderId="8" xfId="0" applyFont="1" applyFill="1" applyBorder="1" applyAlignment="1" applyProtection="1">
      <alignment horizontal="center"/>
      <protection locked="0"/>
    </xf>
    <xf numFmtId="0" fontId="26" fillId="0" borderId="23" xfId="0" applyFont="1" applyBorder="1" applyAlignment="1" applyProtection="1">
      <alignment horizontal="center" vertical="center"/>
      <protection locked="0"/>
    </xf>
    <xf numFmtId="0" fontId="26" fillId="0" borderId="17" xfId="0" applyFont="1" applyBorder="1" applyAlignment="1" applyProtection="1">
      <alignment horizontal="center" vertical="center"/>
      <protection locked="0"/>
    </xf>
    <xf numFmtId="3" fontId="26" fillId="0" borderId="28" xfId="0" applyNumberFormat="1" applyFont="1" applyBorder="1" applyAlignment="1" applyProtection="1">
      <alignment horizontal="center" vertical="center"/>
      <protection locked="0"/>
    </xf>
    <xf numFmtId="0" fontId="26" fillId="0" borderId="10" xfId="0" applyFont="1" applyBorder="1" applyAlignment="1" applyProtection="1">
      <alignment vertical="center"/>
      <protection locked="0"/>
    </xf>
    <xf numFmtId="0" fontId="26" fillId="0" borderId="10" xfId="0" applyFont="1" applyBorder="1" applyAlignment="1" applyProtection="1">
      <alignment horizontal="center" vertical="center"/>
      <protection locked="0"/>
    </xf>
    <xf numFmtId="0" fontId="29" fillId="0" borderId="0" xfId="0" applyFont="1"/>
    <xf numFmtId="0" fontId="26" fillId="0" borderId="12" xfId="0" applyFont="1" applyBorder="1" applyAlignment="1">
      <alignment horizontal="center"/>
    </xf>
    <xf numFmtId="0" fontId="26" fillId="0" borderId="12" xfId="0" applyFont="1" applyBorder="1" applyAlignment="1" applyProtection="1">
      <alignment horizontal="center"/>
      <protection hidden="1"/>
    </xf>
    <xf numFmtId="0" fontId="24" fillId="0" borderId="0" xfId="0" applyFont="1" applyAlignment="1" applyProtection="1">
      <alignment horizontal="right"/>
      <protection locked="0"/>
    </xf>
    <xf numFmtId="0" fontId="25" fillId="0" borderId="12" xfId="0" applyFont="1" applyBorder="1" applyAlignment="1">
      <alignment horizontal="center"/>
    </xf>
    <xf numFmtId="0" fontId="25" fillId="0" borderId="5" xfId="0" applyFont="1" applyBorder="1" applyAlignment="1">
      <alignment horizontal="center"/>
    </xf>
    <xf numFmtId="0" fontId="25" fillId="0" borderId="7" xfId="0" applyFont="1" applyBorder="1" applyAlignment="1">
      <alignment horizontal="center"/>
    </xf>
    <xf numFmtId="0" fontId="25" fillId="0" borderId="9" xfId="0" applyFont="1" applyBorder="1" applyAlignment="1">
      <alignment horizontal="center"/>
    </xf>
    <xf numFmtId="0" fontId="25" fillId="0" borderId="11" xfId="0" applyFont="1" applyBorder="1" applyAlignment="1">
      <alignment horizontal="center"/>
    </xf>
    <xf numFmtId="178" fontId="25" fillId="0" borderId="29" xfId="0" applyNumberFormat="1" applyFont="1" applyBorder="1" applyAlignment="1">
      <alignment horizontal="center"/>
    </xf>
    <xf numFmtId="178" fontId="25" fillId="0" borderId="54" xfId="0" applyNumberFormat="1" applyFont="1" applyBorder="1" applyAlignment="1">
      <alignment horizontal="center"/>
    </xf>
    <xf numFmtId="178" fontId="25" fillId="0" borderId="30" xfId="0" applyNumberFormat="1" applyFont="1" applyBorder="1" applyAlignment="1">
      <alignment horizontal="center"/>
    </xf>
    <xf numFmtId="178" fontId="25" fillId="0" borderId="56" xfId="0" applyNumberFormat="1" applyFont="1" applyBorder="1" applyAlignment="1">
      <alignment horizontal="center"/>
    </xf>
    <xf numFmtId="0" fontId="26" fillId="0" borderId="37" xfId="0" applyFont="1" applyBorder="1" applyAlignment="1" applyProtection="1">
      <alignment horizontal="center" vertical="center"/>
      <protection hidden="1"/>
    </xf>
    <xf numFmtId="0" fontId="26" fillId="0" borderId="38" xfId="0" applyFont="1" applyBorder="1" applyAlignment="1" applyProtection="1">
      <alignment horizontal="center" vertical="center"/>
      <protection hidden="1"/>
    </xf>
    <xf numFmtId="0" fontId="26" fillId="0" borderId="39" xfId="0" applyFont="1" applyBorder="1" applyAlignment="1" applyProtection="1">
      <alignment horizontal="center" vertical="center"/>
      <protection hidden="1"/>
    </xf>
    <xf numFmtId="0" fontId="26" fillId="0" borderId="22" xfId="0" applyFont="1" applyBorder="1" applyAlignment="1" applyProtection="1">
      <alignment horizontal="center" vertical="center"/>
      <protection hidden="1"/>
    </xf>
    <xf numFmtId="0" fontId="26" fillId="0" borderId="25" xfId="0" applyFont="1" applyBorder="1" applyAlignment="1" applyProtection="1">
      <alignment horizontal="center" vertical="center"/>
      <protection hidden="1"/>
    </xf>
    <xf numFmtId="0" fontId="26" fillId="0" borderId="26" xfId="0" applyFont="1" applyBorder="1" applyAlignment="1" applyProtection="1">
      <alignment horizontal="center" vertical="center"/>
      <protection hidden="1"/>
    </xf>
    <xf numFmtId="0" fontId="26" fillId="0" borderId="24" xfId="0" applyFont="1" applyBorder="1" applyAlignment="1" applyProtection="1">
      <alignment horizontal="center" vertical="center"/>
      <protection hidden="1"/>
    </xf>
    <xf numFmtId="0" fontId="6" fillId="4" borderId="1"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center" wrapText="1"/>
      <protection locked="0"/>
    </xf>
    <xf numFmtId="0" fontId="26" fillId="4" borderId="1" xfId="0" applyFont="1" applyFill="1" applyBorder="1" applyAlignment="1" applyProtection="1">
      <alignment horizontal="center" vertical="center" wrapText="1"/>
      <protection locked="0"/>
    </xf>
    <xf numFmtId="0" fontId="26" fillId="4" borderId="3" xfId="0" applyFont="1" applyFill="1" applyBorder="1" applyAlignment="1" applyProtection="1">
      <alignment horizontal="center" vertical="center" wrapText="1"/>
      <protection locked="0"/>
    </xf>
    <xf numFmtId="0" fontId="26" fillId="4" borderId="2" xfId="0" applyFont="1" applyFill="1" applyBorder="1" applyAlignment="1" applyProtection="1">
      <alignment horizontal="center" vertical="center" wrapText="1"/>
      <protection locked="0"/>
    </xf>
    <xf numFmtId="0" fontId="25" fillId="0" borderId="53" xfId="0" applyFont="1" applyBorder="1" applyAlignment="1">
      <alignment horizontal="center"/>
    </xf>
    <xf numFmtId="0" fontId="25" fillId="0" borderId="54" xfId="0" applyFont="1" applyBorder="1" applyAlignment="1">
      <alignment horizontal="center"/>
    </xf>
    <xf numFmtId="0" fontId="25" fillId="0" borderId="55" xfId="0" applyFont="1" applyBorder="1" applyAlignment="1">
      <alignment horizontal="center"/>
    </xf>
    <xf numFmtId="0" fontId="25" fillId="0" borderId="56" xfId="0" applyFont="1" applyBorder="1" applyAlignment="1">
      <alignment horizontal="center"/>
    </xf>
    <xf numFmtId="0" fontId="26" fillId="2" borderId="4" xfId="0" applyFont="1" applyFill="1" applyBorder="1" applyAlignment="1" applyProtection="1">
      <alignment horizontal="center"/>
      <protection locked="0"/>
    </xf>
    <xf numFmtId="0" fontId="26" fillId="2" borderId="12" xfId="0" applyFont="1" applyFill="1" applyBorder="1" applyAlignment="1" applyProtection="1">
      <alignment horizontal="center"/>
      <protection locked="0" hidden="1"/>
    </xf>
    <xf numFmtId="0" fontId="26" fillId="0" borderId="16" xfId="0" applyFont="1" applyBorder="1" applyAlignment="1" applyProtection="1">
      <alignment horizontal="center" vertical="center"/>
      <protection locked="0"/>
    </xf>
    <xf numFmtId="0" fontId="26" fillId="0" borderId="17" xfId="0" applyFont="1" applyBorder="1" applyAlignment="1" applyProtection="1">
      <alignment horizontal="center" vertical="center"/>
      <protection locked="0"/>
    </xf>
    <xf numFmtId="3" fontId="26" fillId="0" borderId="18" xfId="0" applyNumberFormat="1" applyFont="1" applyBorder="1" applyAlignment="1" applyProtection="1">
      <alignment horizontal="right" vertical="center"/>
      <protection locked="0"/>
    </xf>
    <xf numFmtId="0" fontId="27" fillId="0" borderId="19" xfId="0" applyFont="1" applyBorder="1" applyAlignment="1" applyProtection="1">
      <alignment vertical="center"/>
      <protection locked="0"/>
    </xf>
    <xf numFmtId="0" fontId="27" fillId="0" borderId="20" xfId="0" applyFont="1" applyBorder="1" applyAlignment="1" applyProtection="1">
      <alignment vertical="center"/>
      <protection locked="0"/>
    </xf>
    <xf numFmtId="0" fontId="26" fillId="0" borderId="16" xfId="0" applyFont="1" applyBorder="1" applyAlignment="1" applyProtection="1">
      <alignment horizontal="right" vertical="center"/>
      <protection locked="0"/>
    </xf>
    <xf numFmtId="0" fontId="27" fillId="0" borderId="21" xfId="0" applyFont="1" applyBorder="1" applyAlignment="1" applyProtection="1">
      <alignment vertical="center"/>
      <protection locked="0"/>
    </xf>
    <xf numFmtId="3" fontId="25" fillId="0" borderId="28" xfId="0" applyNumberFormat="1" applyFont="1" applyBorder="1" applyAlignment="1">
      <alignment horizontal="center" vertical="center"/>
    </xf>
    <xf numFmtId="3" fontId="26" fillId="0" borderId="14" xfId="0" applyNumberFormat="1" applyFont="1" applyBorder="1" applyAlignment="1" applyProtection="1">
      <alignment horizontal="center" vertical="center"/>
      <protection hidden="1"/>
    </xf>
    <xf numFmtId="3" fontId="26" fillId="0" borderId="15" xfId="0" applyNumberFormat="1" applyFont="1" applyBorder="1" applyAlignment="1" applyProtection="1">
      <alignment horizontal="center" vertical="center"/>
      <protection hidden="1"/>
    </xf>
    <xf numFmtId="3" fontId="26" fillId="0" borderId="41" xfId="0" applyNumberFormat="1" applyFont="1" applyBorder="1" applyAlignment="1" applyProtection="1">
      <alignment horizontal="center" vertical="center"/>
      <protection hidden="1"/>
    </xf>
    <xf numFmtId="0" fontId="26" fillId="0" borderId="0" xfId="0" applyFont="1" applyAlignment="1" applyProtection="1">
      <alignment horizontal="center" vertical="center"/>
      <protection hidden="1"/>
    </xf>
    <xf numFmtId="0" fontId="26" fillId="0" borderId="5" xfId="0" applyFont="1" applyBorder="1" applyAlignment="1" applyProtection="1">
      <alignment horizontal="center" vertical="center" shrinkToFit="1"/>
      <protection locked="0"/>
    </xf>
    <xf numFmtId="0" fontId="26" fillId="0" borderId="7" xfId="0" applyFont="1" applyBorder="1" applyAlignment="1" applyProtection="1">
      <alignment horizontal="center" vertical="center" shrinkToFit="1"/>
      <protection locked="0"/>
    </xf>
    <xf numFmtId="3" fontId="26" fillId="0" borderId="5" xfId="0" applyNumberFormat="1" applyFont="1" applyBorder="1" applyAlignment="1">
      <alignment horizontal="right" vertical="center"/>
    </xf>
    <xf numFmtId="0" fontId="27" fillId="0" borderId="6" xfId="0" applyFont="1" applyBorder="1" applyAlignment="1">
      <alignment horizontal="right" vertical="center"/>
    </xf>
    <xf numFmtId="0" fontId="26" fillId="0" borderId="5" xfId="0" quotePrefix="1" applyFont="1" applyBorder="1" applyAlignment="1">
      <alignment horizontal="right" vertical="center"/>
    </xf>
    <xf numFmtId="3" fontId="26" fillId="0" borderId="4" xfId="0" applyNumberFormat="1" applyFont="1" applyBorder="1" applyAlignment="1">
      <alignment horizontal="center" vertical="center"/>
    </xf>
    <xf numFmtId="6" fontId="26" fillId="0" borderId="29" xfId="0" applyNumberFormat="1" applyFont="1" applyBorder="1" applyAlignment="1" applyProtection="1">
      <alignment horizontal="center" vertical="center"/>
      <protection hidden="1"/>
    </xf>
    <xf numFmtId="0" fontId="26" fillId="0" borderId="31" xfId="0" applyFont="1" applyBorder="1" applyAlignment="1" applyProtection="1">
      <alignment horizontal="center" vertical="center"/>
      <protection hidden="1"/>
    </xf>
    <xf numFmtId="0" fontId="26" fillId="0" borderId="30" xfId="0" applyFont="1" applyBorder="1" applyAlignment="1" applyProtection="1">
      <alignment horizontal="center" vertical="center"/>
      <protection hidden="1"/>
    </xf>
    <xf numFmtId="0" fontId="26" fillId="0" borderId="32" xfId="0" applyFont="1" applyBorder="1" applyAlignment="1" applyProtection="1">
      <alignment horizontal="center" vertical="center"/>
      <protection hidden="1"/>
    </xf>
    <xf numFmtId="0" fontId="26" fillId="0" borderId="1" xfId="0" applyFont="1" applyBorder="1" applyAlignment="1" applyProtection="1">
      <alignment horizontal="center" vertical="center" shrinkToFit="1"/>
      <protection locked="0"/>
    </xf>
    <xf numFmtId="0" fontId="26" fillId="0" borderId="2" xfId="0" applyFont="1" applyBorder="1" applyAlignment="1" applyProtection="1">
      <alignment horizontal="center" vertical="center" shrinkToFit="1"/>
      <protection locked="0"/>
    </xf>
    <xf numFmtId="3" fontId="26" fillId="0" borderId="1" xfId="0" applyNumberFormat="1" applyFont="1" applyBorder="1" applyAlignment="1">
      <alignment horizontal="right" vertical="center"/>
    </xf>
    <xf numFmtId="0" fontId="27" fillId="0" borderId="3" xfId="0" applyFont="1" applyBorder="1" applyAlignment="1">
      <alignment horizontal="right" vertical="center"/>
    </xf>
    <xf numFmtId="0" fontId="26" fillId="0" borderId="1" xfId="0" quotePrefix="1" applyFont="1" applyBorder="1" applyAlignment="1">
      <alignment horizontal="right" vertical="center"/>
    </xf>
    <xf numFmtId="3" fontId="26" fillId="0" borderId="12" xfId="0" applyNumberFormat="1" applyFont="1" applyBorder="1" applyAlignment="1">
      <alignment horizontal="center" vertical="center"/>
    </xf>
    <xf numFmtId="3" fontId="26" fillId="0" borderId="5" xfId="0" applyNumberFormat="1" applyFont="1" applyBorder="1" applyAlignment="1">
      <alignment horizontal="center" vertical="center" wrapText="1"/>
    </xf>
    <xf numFmtId="3" fontId="26" fillId="0" borderId="9" xfId="0" applyNumberFormat="1" applyFont="1" applyBorder="1" applyAlignment="1">
      <alignment horizontal="center" vertical="center" wrapText="1"/>
    </xf>
    <xf numFmtId="3" fontId="25" fillId="0" borderId="5" xfId="0" applyNumberFormat="1" applyFont="1" applyBorder="1" applyAlignment="1">
      <alignment horizontal="center" vertical="center"/>
    </xf>
    <xf numFmtId="3" fontId="25" fillId="0" borderId="7" xfId="0" applyNumberFormat="1" applyFont="1" applyBorder="1" applyAlignment="1">
      <alignment horizontal="center" vertical="center"/>
    </xf>
    <xf numFmtId="3" fontId="25" fillId="0" borderId="9" xfId="0" applyNumberFormat="1" applyFont="1" applyBorder="1" applyAlignment="1">
      <alignment horizontal="center" vertical="center"/>
    </xf>
    <xf numFmtId="3" fontId="25" fillId="0" borderId="10" xfId="0" applyNumberFormat="1" applyFont="1" applyBorder="1" applyAlignment="1">
      <alignment horizontal="center" vertical="center"/>
    </xf>
    <xf numFmtId="3" fontId="26" fillId="0" borderId="4" xfId="0" applyNumberFormat="1" applyFont="1" applyBorder="1" applyAlignment="1">
      <alignment horizontal="center" vertical="center" wrapText="1"/>
    </xf>
    <xf numFmtId="3" fontId="26" fillId="0" borderId="8" xfId="0" applyNumberFormat="1" applyFont="1" applyBorder="1" applyAlignment="1">
      <alignment horizontal="center" vertical="center" wrapText="1"/>
    </xf>
    <xf numFmtId="4" fontId="25" fillId="0" borderId="5" xfId="0" applyNumberFormat="1" applyFont="1" applyBorder="1" applyAlignment="1">
      <alignment horizontal="center" vertical="center"/>
    </xf>
    <xf numFmtId="4" fontId="25" fillId="0" borderId="7" xfId="0" applyNumberFormat="1" applyFont="1" applyBorder="1" applyAlignment="1">
      <alignment horizontal="center" vertical="center"/>
    </xf>
    <xf numFmtId="4" fontId="25" fillId="0" borderId="9" xfId="0" applyNumberFormat="1" applyFont="1" applyBorder="1" applyAlignment="1">
      <alignment horizontal="center" vertical="center"/>
    </xf>
    <xf numFmtId="4" fontId="25" fillId="0" borderId="11" xfId="0" applyNumberFormat="1" applyFont="1" applyBorder="1" applyAlignment="1">
      <alignment horizontal="center" vertical="center"/>
    </xf>
    <xf numFmtId="0" fontId="26" fillId="0" borderId="33" xfId="0" applyFont="1" applyBorder="1" applyAlignment="1" applyProtection="1">
      <alignment horizontal="center" vertical="center" shrinkToFit="1"/>
      <protection locked="0"/>
    </xf>
    <xf numFmtId="0" fontId="26" fillId="0" borderId="34" xfId="0" applyFont="1" applyBorder="1" applyAlignment="1" applyProtection="1">
      <alignment horizontal="center" vertical="center" shrinkToFit="1"/>
      <protection locked="0"/>
    </xf>
    <xf numFmtId="3" fontId="26" fillId="0" borderId="33" xfId="0" applyNumberFormat="1" applyFont="1" applyBorder="1" applyAlignment="1">
      <alignment horizontal="right" vertical="center"/>
    </xf>
    <xf numFmtId="0" fontId="27" fillId="0" borderId="35" xfId="0" applyFont="1" applyBorder="1" applyAlignment="1">
      <alignment horizontal="right" vertical="center"/>
    </xf>
    <xf numFmtId="0" fontId="26" fillId="0" borderId="33" xfId="0" quotePrefix="1" applyFont="1" applyBorder="1" applyAlignment="1">
      <alignment horizontal="right" vertical="center"/>
    </xf>
    <xf numFmtId="3" fontId="26" fillId="0" borderId="36" xfId="0" applyNumberFormat="1" applyFont="1" applyBorder="1" applyAlignment="1">
      <alignment horizontal="center" vertical="center"/>
    </xf>
    <xf numFmtId="0" fontId="26" fillId="0" borderId="13" xfId="0" applyFont="1" applyBorder="1" applyAlignment="1">
      <alignment horizontal="center"/>
    </xf>
    <xf numFmtId="0" fontId="26" fillId="0" borderId="0" xfId="0" applyFont="1" applyAlignment="1">
      <alignment horizontal="center"/>
    </xf>
    <xf numFmtId="0" fontId="26" fillId="0" borderId="23" xfId="0" applyFont="1" applyBorder="1" applyAlignment="1">
      <alignment horizontal="center"/>
    </xf>
    <xf numFmtId="3" fontId="26" fillId="0" borderId="5" xfId="0" applyNumberFormat="1" applyFont="1" applyBorder="1" applyAlignment="1" applyProtection="1">
      <alignment horizontal="right" vertical="center"/>
      <protection locked="0"/>
    </xf>
    <xf numFmtId="0" fontId="27" fillId="0" borderId="6" xfId="0" applyFont="1" applyBorder="1" applyAlignment="1" applyProtection="1">
      <alignment horizontal="right" vertical="center"/>
      <protection locked="0"/>
    </xf>
    <xf numFmtId="0" fontId="26" fillId="0" borderId="27" xfId="0" quotePrefix="1" applyFont="1" applyBorder="1" applyAlignment="1">
      <alignment horizontal="right" vertical="center"/>
    </xf>
    <xf numFmtId="0" fontId="26" fillId="0" borderId="57" xfId="0" quotePrefix="1" applyFont="1" applyBorder="1" applyAlignment="1">
      <alignment horizontal="right" vertical="center"/>
    </xf>
    <xf numFmtId="3" fontId="27" fillId="2" borderId="5" xfId="0" applyNumberFormat="1" applyFont="1" applyFill="1" applyBorder="1" applyAlignment="1" applyProtection="1">
      <alignment horizontal="center" vertical="center"/>
      <protection hidden="1"/>
    </xf>
    <xf numFmtId="3" fontId="27" fillId="2" borderId="6" xfId="0" applyNumberFormat="1" applyFont="1" applyFill="1" applyBorder="1" applyAlignment="1" applyProtection="1">
      <alignment horizontal="center" vertical="center"/>
      <protection hidden="1"/>
    </xf>
    <xf numFmtId="0" fontId="26" fillId="0" borderId="3" xfId="0" quotePrefix="1" applyFont="1" applyBorder="1" applyAlignment="1">
      <alignment horizontal="right" vertical="center"/>
    </xf>
    <xf numFmtId="3" fontId="27" fillId="2" borderId="1" xfId="0" applyNumberFormat="1" applyFont="1" applyFill="1" applyBorder="1" applyAlignment="1" applyProtection="1">
      <alignment horizontal="center" vertical="center"/>
      <protection hidden="1"/>
    </xf>
    <xf numFmtId="3" fontId="27" fillId="2" borderId="3" xfId="0" applyNumberFormat="1" applyFont="1" applyFill="1" applyBorder="1" applyAlignment="1" applyProtection="1">
      <alignment horizontal="center" vertical="center"/>
      <protection hidden="1"/>
    </xf>
    <xf numFmtId="3" fontId="26" fillId="0" borderId="1" xfId="0" applyNumberFormat="1" applyFont="1" applyBorder="1" applyAlignment="1" applyProtection="1">
      <alignment horizontal="right" vertical="center"/>
      <protection locked="0"/>
    </xf>
    <xf numFmtId="0" fontId="27" fillId="0" borderId="3" xfId="0" applyFont="1" applyBorder="1" applyAlignment="1" applyProtection="1">
      <alignment horizontal="right" vertical="center"/>
      <protection locked="0"/>
    </xf>
    <xf numFmtId="3" fontId="26" fillId="0" borderId="40" xfId="0" applyNumberFormat="1" applyFont="1" applyBorder="1" applyAlignment="1">
      <alignment horizontal="center" vertical="center" wrapText="1"/>
    </xf>
    <xf numFmtId="3" fontId="25" fillId="0" borderId="1" xfId="0" applyNumberFormat="1" applyFont="1" applyBorder="1" applyAlignment="1">
      <alignment horizontal="center" vertical="center"/>
    </xf>
    <xf numFmtId="3" fontId="25" fillId="0" borderId="2" xfId="0" applyNumberFormat="1" applyFont="1" applyBorder="1" applyAlignment="1">
      <alignment horizontal="center" vertical="center"/>
    </xf>
    <xf numFmtId="3" fontId="25" fillId="0" borderId="27" xfId="0" applyNumberFormat="1" applyFont="1" applyBorder="1" applyAlignment="1">
      <alignment horizontal="center" vertical="center"/>
    </xf>
    <xf numFmtId="3" fontId="25" fillId="0" borderId="42" xfId="0" applyNumberFormat="1" applyFont="1" applyBorder="1" applyAlignment="1">
      <alignment horizontal="center" vertical="center"/>
    </xf>
    <xf numFmtId="0" fontId="26" fillId="0" borderId="5" xfId="0" applyFont="1" applyBorder="1" applyAlignment="1" applyProtection="1">
      <alignment horizontal="center"/>
      <protection hidden="1"/>
    </xf>
    <xf numFmtId="0" fontId="26" fillId="0" borderId="6" xfId="0" applyFont="1" applyBorder="1" applyAlignment="1" applyProtection="1">
      <alignment horizontal="center"/>
      <protection hidden="1"/>
    </xf>
    <xf numFmtId="0" fontId="26" fillId="0" borderId="7" xfId="0" applyFont="1" applyBorder="1" applyAlignment="1" applyProtection="1">
      <alignment horizontal="center"/>
      <protection hidden="1"/>
    </xf>
    <xf numFmtId="0" fontId="26" fillId="2" borderId="12" xfId="0" applyFont="1" applyFill="1" applyBorder="1" applyAlignment="1" applyProtection="1">
      <alignment horizontal="center" vertical="center"/>
      <protection locked="0"/>
    </xf>
    <xf numFmtId="0" fontId="27" fillId="2" borderId="1" xfId="0" applyFont="1" applyFill="1" applyBorder="1" applyAlignment="1" applyProtection="1">
      <alignment horizontal="center" vertical="center"/>
      <protection locked="0"/>
    </xf>
    <xf numFmtId="0" fontId="27" fillId="2" borderId="3"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protection locked="0"/>
    </xf>
    <xf numFmtId="0" fontId="26" fillId="2" borderId="3" xfId="0" applyFont="1" applyFill="1" applyBorder="1" applyAlignment="1" applyProtection="1">
      <alignment horizontal="center" vertical="center"/>
      <protection locked="0"/>
    </xf>
    <xf numFmtId="0" fontId="26" fillId="2" borderId="2" xfId="0"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shrinkToFit="1"/>
      <protection locked="0"/>
    </xf>
    <xf numFmtId="0" fontId="26" fillId="2" borderId="2" xfId="0" applyFont="1" applyFill="1" applyBorder="1" applyAlignment="1" applyProtection="1">
      <alignment horizontal="center" vertical="center" shrinkToFit="1"/>
      <protection locked="0"/>
    </xf>
    <xf numFmtId="0" fontId="27" fillId="0" borderId="3"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5" fontId="26" fillId="2" borderId="4" xfId="0" applyNumberFormat="1" applyFont="1" applyFill="1" applyBorder="1" applyAlignment="1" applyProtection="1">
      <alignment horizontal="center" vertical="center" wrapText="1"/>
      <protection locked="0"/>
    </xf>
    <xf numFmtId="5" fontId="27" fillId="0" borderId="8" xfId="0" applyNumberFormat="1" applyFont="1" applyBorder="1" applyAlignment="1" applyProtection="1">
      <alignment wrapText="1"/>
      <protection locked="0"/>
    </xf>
    <xf numFmtId="5" fontId="26" fillId="2" borderId="5" xfId="0" applyNumberFormat="1" applyFont="1" applyFill="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6" fillId="3" borderId="12" xfId="0" applyFont="1" applyFill="1" applyBorder="1" applyAlignment="1" applyProtection="1">
      <alignment horizontal="center" vertical="center" wrapText="1"/>
      <protection locked="0"/>
    </xf>
    <xf numFmtId="0" fontId="26" fillId="3" borderId="12" xfId="0" applyFont="1" applyFill="1" applyBorder="1" applyAlignment="1" applyProtection="1">
      <alignment horizontal="center" vertical="center"/>
      <protection locked="0"/>
    </xf>
    <xf numFmtId="0" fontId="26" fillId="2" borderId="5" xfId="0" applyFont="1" applyFill="1" applyBorder="1" applyAlignment="1" applyProtection="1">
      <alignment horizontal="center" vertical="center" wrapText="1"/>
      <protection locked="0"/>
    </xf>
    <xf numFmtId="0" fontId="26" fillId="2" borderId="6" xfId="0" applyFont="1" applyFill="1" applyBorder="1" applyAlignment="1" applyProtection="1">
      <alignment horizontal="center" vertical="center" wrapText="1"/>
      <protection locked="0"/>
    </xf>
    <xf numFmtId="0" fontId="26" fillId="2" borderId="7" xfId="0" applyFont="1" applyFill="1" applyBorder="1" applyAlignment="1" applyProtection="1">
      <alignment horizontal="center" vertical="center" wrapText="1"/>
      <protection locked="0"/>
    </xf>
    <xf numFmtId="0" fontId="26" fillId="2" borderId="9" xfId="0" applyFont="1" applyFill="1" applyBorder="1" applyAlignment="1" applyProtection="1">
      <alignment horizontal="center" vertical="center" wrapText="1"/>
      <protection locked="0"/>
    </xf>
    <xf numFmtId="0" fontId="26" fillId="2" borderId="10" xfId="0" applyFont="1" applyFill="1" applyBorder="1" applyAlignment="1" applyProtection="1">
      <alignment horizontal="center" vertical="center" wrapText="1"/>
      <protection locked="0"/>
    </xf>
    <xf numFmtId="0" fontId="26" fillId="2" borderId="11" xfId="0" applyFont="1" applyFill="1" applyBorder="1" applyAlignment="1" applyProtection="1">
      <alignment horizontal="center" vertical="center" wrapText="1"/>
      <protection locked="0"/>
    </xf>
    <xf numFmtId="0" fontId="27" fillId="2" borderId="6"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10" xfId="0" applyFont="1" applyFill="1" applyBorder="1" applyAlignment="1" applyProtection="1">
      <alignment horizontal="center" vertical="center" wrapText="1"/>
      <protection locked="0"/>
    </xf>
    <xf numFmtId="0" fontId="27" fillId="2" borderId="11" xfId="0" applyFont="1" applyFill="1" applyBorder="1" applyAlignment="1" applyProtection="1">
      <alignment horizontal="center" vertical="center" wrapText="1"/>
      <protection locked="0"/>
    </xf>
    <xf numFmtId="0" fontId="26" fillId="2" borderId="4" xfId="0" applyFont="1" applyFill="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0" fontId="26" fillId="0" borderId="3" xfId="0" applyFont="1" applyBorder="1" applyAlignment="1" applyProtection="1">
      <alignment horizontal="center" vertical="center" shrinkToFit="1"/>
      <protection locked="0"/>
    </xf>
    <xf numFmtId="0" fontId="26" fillId="0" borderId="12" xfId="0" applyFont="1" applyBorder="1" applyAlignment="1" applyProtection="1">
      <alignment horizontal="center" vertical="center"/>
      <protection locked="0"/>
    </xf>
    <xf numFmtId="0" fontId="27" fillId="0" borderId="9" xfId="0"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6" fillId="0" borderId="12" xfId="0" applyFont="1" applyBorder="1" applyAlignment="1" applyProtection="1">
      <alignment horizontal="center" vertical="center" shrinkToFit="1"/>
      <protection locked="0"/>
    </xf>
    <xf numFmtId="0" fontId="26" fillId="2" borderId="8" xfId="0" applyFont="1" applyFill="1" applyBorder="1" applyAlignment="1" applyProtection="1">
      <alignment horizontal="center" vertical="center"/>
      <protection locked="0"/>
    </xf>
    <xf numFmtId="0" fontId="24" fillId="0" borderId="12" xfId="0" applyFont="1" applyBorder="1" applyAlignment="1" applyProtection="1">
      <alignment horizontal="center" wrapText="1"/>
      <protection locked="0"/>
    </xf>
    <xf numFmtId="0" fontId="25" fillId="0" borderId="0" xfId="0" applyFont="1" applyAlignment="1" applyProtection="1">
      <alignment horizontal="center" vertical="center"/>
      <protection locked="0"/>
    </xf>
    <xf numFmtId="0" fontId="24" fillId="0" borderId="12" xfId="0" applyFont="1" applyBorder="1" applyAlignment="1" applyProtection="1">
      <alignment horizontal="center"/>
      <protection locked="0"/>
    </xf>
    <xf numFmtId="0" fontId="26" fillId="4" borderId="10" xfId="0" applyFont="1" applyFill="1" applyBorder="1" applyAlignment="1" applyProtection="1">
      <alignment horizontal="left" vertical="center"/>
      <protection locked="0"/>
    </xf>
    <xf numFmtId="0" fontId="26" fillId="2" borderId="12" xfId="0" applyFont="1" applyFill="1" applyBorder="1" applyAlignment="1" applyProtection="1">
      <alignment horizontal="center" vertical="center" wrapText="1"/>
      <protection locked="0"/>
    </xf>
    <xf numFmtId="0" fontId="27" fillId="3" borderId="12" xfId="0" applyFont="1" applyFill="1" applyBorder="1" applyAlignment="1" applyProtection="1">
      <alignment horizontal="center" vertical="center"/>
      <protection locked="0"/>
    </xf>
    <xf numFmtId="0" fontId="27" fillId="3" borderId="1" xfId="0" applyFont="1" applyFill="1" applyBorder="1" applyAlignment="1" applyProtection="1">
      <alignment horizontal="center" vertical="center"/>
      <protection locked="0"/>
    </xf>
    <xf numFmtId="0" fontId="4" fillId="0" borderId="12" xfId="0" applyFont="1" applyBorder="1" applyAlignment="1" applyProtection="1">
      <alignment horizontal="center" vertical="center" shrinkToFit="1"/>
      <protection locked="0"/>
    </xf>
    <xf numFmtId="0" fontId="0" fillId="3" borderId="12" xfId="0" applyFill="1" applyBorder="1" applyAlignment="1" applyProtection="1">
      <alignment horizontal="center" vertical="center"/>
      <protection locked="0"/>
    </xf>
    <xf numFmtId="0" fontId="4" fillId="4" borderId="10" xfId="0" applyFont="1" applyFill="1" applyBorder="1" applyAlignment="1" applyProtection="1">
      <alignment horizontal="left" vertical="center"/>
      <protection locked="0"/>
    </xf>
    <xf numFmtId="0" fontId="0" fillId="3" borderId="1" xfId="0" applyFill="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3" fontId="4" fillId="0" borderId="18" xfId="0" applyNumberFormat="1" applyFont="1" applyBorder="1" applyAlignment="1" applyProtection="1">
      <alignment horizontal="right" vertical="center"/>
      <protection locked="0"/>
    </xf>
    <xf numFmtId="0" fontId="0" fillId="0" borderId="19" xfId="0" applyBorder="1" applyAlignment="1" applyProtection="1">
      <alignment vertical="center"/>
      <protection locked="0"/>
    </xf>
    <xf numFmtId="0" fontId="0" fillId="0" borderId="20" xfId="0" applyBorder="1" applyAlignment="1" applyProtection="1">
      <alignment vertical="center"/>
      <protection locked="0"/>
    </xf>
    <xf numFmtId="0" fontId="4" fillId="0" borderId="16" xfId="0" applyFont="1" applyBorder="1" applyAlignment="1" applyProtection="1">
      <alignment horizontal="right" vertical="center"/>
      <protection locked="0"/>
    </xf>
    <xf numFmtId="0" fontId="0" fillId="0" borderId="21" xfId="0" applyBorder="1" applyAlignment="1" applyProtection="1">
      <alignment vertical="center"/>
      <protection locked="0"/>
    </xf>
    <xf numFmtId="3" fontId="9" fillId="0" borderId="28" xfId="0" applyNumberFormat="1" applyFont="1" applyBorder="1" applyAlignment="1" applyProtection="1">
      <alignment horizontal="center" vertical="center"/>
      <protection locked="0"/>
    </xf>
    <xf numFmtId="3" fontId="4" fillId="0" borderId="14" xfId="0" applyNumberFormat="1" applyFont="1" applyBorder="1" applyAlignment="1" applyProtection="1">
      <alignment horizontal="center" vertical="center"/>
      <protection locked="0"/>
    </xf>
    <xf numFmtId="3" fontId="4" fillId="0" borderId="15" xfId="0" applyNumberFormat="1" applyFont="1" applyBorder="1" applyAlignment="1" applyProtection="1">
      <alignment horizontal="center" vertical="center"/>
      <protection locked="0"/>
    </xf>
    <xf numFmtId="3" fontId="4" fillId="0" borderId="41" xfId="0" applyNumberFormat="1" applyFont="1" applyBorder="1" applyAlignment="1" applyProtection="1">
      <alignment horizontal="center" vertical="center"/>
      <protection locked="0"/>
    </xf>
    <xf numFmtId="0" fontId="15" fillId="0" borderId="12" xfId="0" applyFont="1" applyBorder="1" applyAlignment="1" applyProtection="1">
      <alignment horizontal="center"/>
      <protection locked="0"/>
    </xf>
    <xf numFmtId="0" fontId="4" fillId="0" borderId="0" xfId="0" applyFont="1" applyAlignment="1" applyProtection="1">
      <alignment horizontal="center" vertical="center"/>
      <protection locked="0"/>
    </xf>
    <xf numFmtId="0" fontId="4" fillId="2" borderId="4" xfId="0" applyFont="1" applyFill="1" applyBorder="1" applyAlignment="1" applyProtection="1">
      <alignment horizontal="center"/>
      <protection locked="0"/>
    </xf>
    <xf numFmtId="0" fontId="4" fillId="0" borderId="5"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3" fontId="4" fillId="0" borderId="5" xfId="0" applyNumberFormat="1" applyFont="1" applyBorder="1" applyAlignment="1" applyProtection="1">
      <alignment horizontal="right" vertical="center"/>
      <protection hidden="1"/>
    </xf>
    <xf numFmtId="0" fontId="0" fillId="0" borderId="6" xfId="0" applyBorder="1" applyAlignment="1" applyProtection="1">
      <alignment horizontal="right" vertical="center"/>
      <protection hidden="1"/>
    </xf>
    <xf numFmtId="0" fontId="26" fillId="0" borderId="5" xfId="0" quotePrefix="1" applyFont="1" applyBorder="1" applyAlignment="1" applyProtection="1">
      <alignment horizontal="right" vertical="center"/>
      <protection hidden="1"/>
    </xf>
    <xf numFmtId="0" fontId="27" fillId="0" borderId="6" xfId="0" applyFont="1" applyBorder="1" applyAlignment="1" applyProtection="1">
      <alignment horizontal="right" vertical="center"/>
      <protection hidden="1"/>
    </xf>
    <xf numFmtId="3" fontId="8" fillId="0" borderId="4" xfId="0" applyNumberFormat="1" applyFont="1" applyBorder="1" applyAlignment="1" applyProtection="1">
      <alignment horizontal="center" vertical="center"/>
      <protection hidden="1"/>
    </xf>
    <xf numFmtId="6" fontId="8" fillId="0" borderId="29" xfId="0" applyNumberFormat="1" applyFont="1" applyBorder="1" applyAlignment="1">
      <alignment horizontal="center" vertical="center"/>
    </xf>
    <xf numFmtId="0" fontId="8" fillId="0" borderId="31" xfId="0" applyFont="1" applyBorder="1" applyAlignment="1">
      <alignment horizontal="center" vertical="center"/>
    </xf>
    <xf numFmtId="0" fontId="8" fillId="0" borderId="30" xfId="0" applyFont="1" applyBorder="1" applyAlignment="1">
      <alignment horizontal="center" vertical="center"/>
    </xf>
    <xf numFmtId="0" fontId="8" fillId="0" borderId="32" xfId="0" applyFont="1" applyBorder="1" applyAlignment="1">
      <alignment horizontal="center" vertical="center"/>
    </xf>
    <xf numFmtId="0" fontId="4" fillId="0" borderId="31"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5" fillId="0" borderId="53" xfId="0" applyFont="1" applyBorder="1" applyAlignment="1" applyProtection="1">
      <alignment horizontal="center"/>
      <protection hidden="1"/>
    </xf>
    <xf numFmtId="0" fontId="5" fillId="0" borderId="54" xfId="0" applyFont="1" applyBorder="1" applyAlignment="1" applyProtection="1">
      <alignment horizontal="center"/>
      <protection hidden="1"/>
    </xf>
    <xf numFmtId="0" fontId="5" fillId="0" borderId="55" xfId="0" applyFont="1" applyBorder="1" applyAlignment="1" applyProtection="1">
      <alignment horizontal="center"/>
      <protection hidden="1"/>
    </xf>
    <xf numFmtId="0" fontId="5" fillId="0" borderId="56" xfId="0" applyFont="1" applyBorder="1" applyAlignment="1" applyProtection="1">
      <alignment horizontal="center"/>
      <protection hidden="1"/>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2" xfId="0" applyFont="1" applyBorder="1" applyAlignment="1" applyProtection="1">
      <alignment horizontal="center" vertical="center" shrinkToFit="1"/>
      <protection locked="0"/>
    </xf>
    <xf numFmtId="3" fontId="4" fillId="0" borderId="1" xfId="0" applyNumberFormat="1" applyFont="1" applyBorder="1" applyAlignment="1" applyProtection="1">
      <alignment horizontal="right" vertical="center"/>
      <protection hidden="1"/>
    </xf>
    <xf numFmtId="0" fontId="0" fillId="0" borderId="3" xfId="0" applyBorder="1" applyAlignment="1" applyProtection="1">
      <alignment horizontal="right" vertical="center"/>
      <protection hidden="1"/>
    </xf>
    <xf numFmtId="0" fontId="26" fillId="0" borderId="1" xfId="0" quotePrefix="1" applyFont="1" applyBorder="1" applyAlignment="1" applyProtection="1">
      <alignment horizontal="right" vertical="center"/>
      <protection hidden="1"/>
    </xf>
    <xf numFmtId="0" fontId="27" fillId="0" borderId="3" xfId="0" applyFont="1" applyBorder="1" applyAlignment="1" applyProtection="1">
      <alignment horizontal="right" vertical="center"/>
      <protection hidden="1"/>
    </xf>
    <xf numFmtId="3" fontId="8" fillId="0" borderId="12" xfId="0" applyNumberFormat="1" applyFont="1" applyBorder="1" applyAlignment="1" applyProtection="1">
      <alignment horizontal="center" vertical="center"/>
      <protection hidden="1"/>
    </xf>
    <xf numFmtId="3" fontId="6" fillId="0" borderId="5" xfId="0" applyNumberFormat="1" applyFont="1" applyBorder="1" applyAlignment="1" applyProtection="1">
      <alignment horizontal="center" vertical="center" wrapText="1"/>
      <protection locked="0"/>
    </xf>
    <xf numFmtId="3" fontId="6" fillId="0" borderId="9" xfId="0" applyNumberFormat="1" applyFont="1" applyBorder="1" applyAlignment="1" applyProtection="1">
      <alignment horizontal="center" vertical="center" wrapText="1"/>
      <protection locked="0"/>
    </xf>
    <xf numFmtId="3" fontId="9" fillId="0" borderId="5" xfId="0" applyNumberFormat="1" applyFont="1" applyBorder="1" applyAlignment="1" applyProtection="1">
      <alignment horizontal="center" vertical="center"/>
      <protection hidden="1"/>
    </xf>
    <xf numFmtId="3" fontId="9" fillId="0" borderId="7" xfId="0" applyNumberFormat="1" applyFont="1" applyBorder="1" applyAlignment="1" applyProtection="1">
      <alignment horizontal="center" vertical="center"/>
      <protection hidden="1"/>
    </xf>
    <xf numFmtId="3" fontId="9" fillId="0" borderId="9" xfId="0" applyNumberFormat="1" applyFont="1" applyBorder="1" applyAlignment="1" applyProtection="1">
      <alignment horizontal="center" vertical="center"/>
      <protection hidden="1"/>
    </xf>
    <xf numFmtId="3" fontId="9" fillId="0" borderId="10" xfId="0" applyNumberFormat="1" applyFont="1" applyBorder="1" applyAlignment="1" applyProtection="1">
      <alignment horizontal="center" vertical="center"/>
      <protection hidden="1"/>
    </xf>
    <xf numFmtId="0" fontId="5" fillId="0" borderId="4" xfId="0" applyFont="1" applyBorder="1" applyAlignment="1" applyProtection="1">
      <alignment horizontal="center"/>
      <protection hidden="1"/>
    </xf>
    <xf numFmtId="0" fontId="5" fillId="0" borderId="8" xfId="0" applyFont="1" applyBorder="1" applyAlignment="1" applyProtection="1">
      <alignment horizontal="center"/>
      <protection hidden="1"/>
    </xf>
    <xf numFmtId="0" fontId="4" fillId="0" borderId="33"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3" fontId="4" fillId="0" borderId="33" xfId="0" applyNumberFormat="1" applyFont="1" applyBorder="1" applyAlignment="1" applyProtection="1">
      <alignment horizontal="right" vertical="center"/>
      <protection hidden="1"/>
    </xf>
    <xf numFmtId="0" fontId="0" fillId="0" borderId="35" xfId="0" applyBorder="1" applyAlignment="1" applyProtection="1">
      <alignment horizontal="right" vertical="center"/>
      <protection hidden="1"/>
    </xf>
    <xf numFmtId="0" fontId="26" fillId="0" borderId="33" xfId="0" quotePrefix="1" applyFont="1" applyBorder="1" applyAlignment="1" applyProtection="1">
      <alignment horizontal="right" vertical="center"/>
      <protection hidden="1"/>
    </xf>
    <xf numFmtId="0" fontId="27" fillId="0" borderId="35" xfId="0" applyFont="1" applyBorder="1" applyAlignment="1" applyProtection="1">
      <alignment horizontal="right" vertical="center"/>
      <protection hidden="1"/>
    </xf>
    <xf numFmtId="3" fontId="8" fillId="0" borderId="36" xfId="0" applyNumberFormat="1" applyFont="1" applyBorder="1" applyAlignment="1" applyProtection="1">
      <alignment horizontal="center" vertical="center"/>
      <protection hidden="1"/>
    </xf>
    <xf numFmtId="0" fontId="4" fillId="0" borderId="13" xfId="0"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23" xfId="0" applyFont="1" applyBorder="1" applyAlignment="1" applyProtection="1">
      <alignment horizontal="center"/>
      <protection locked="0"/>
    </xf>
    <xf numFmtId="0" fontId="4" fillId="0" borderId="37"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3" fontId="6" fillId="0" borderId="4" xfId="0" applyNumberFormat="1" applyFont="1" applyBorder="1" applyAlignment="1" applyProtection="1">
      <alignment horizontal="center" vertical="center" wrapText="1"/>
      <protection locked="0"/>
    </xf>
    <xf numFmtId="3" fontId="6" fillId="0" borderId="8" xfId="0" applyNumberFormat="1" applyFont="1" applyBorder="1" applyAlignment="1" applyProtection="1">
      <alignment horizontal="center" vertical="center" wrapText="1"/>
      <protection locked="0"/>
    </xf>
    <xf numFmtId="4" fontId="9" fillId="0" borderId="5" xfId="0" applyNumberFormat="1" applyFont="1" applyBorder="1" applyAlignment="1" applyProtection="1">
      <alignment horizontal="center" vertical="center"/>
      <protection hidden="1"/>
    </xf>
    <xf numFmtId="4" fontId="9" fillId="0" borderId="7" xfId="0" applyNumberFormat="1" applyFont="1" applyBorder="1" applyAlignment="1" applyProtection="1">
      <alignment horizontal="center" vertical="center"/>
      <protection hidden="1"/>
    </xf>
    <xf numFmtId="4" fontId="9" fillId="0" borderId="9" xfId="0" applyNumberFormat="1" applyFont="1" applyBorder="1" applyAlignment="1" applyProtection="1">
      <alignment horizontal="center" vertical="center"/>
      <protection hidden="1"/>
    </xf>
    <xf numFmtId="4" fontId="9" fillId="0" borderId="11" xfId="0" applyNumberFormat="1" applyFont="1" applyBorder="1" applyAlignment="1" applyProtection="1">
      <alignment horizontal="center" vertical="center"/>
      <protection hidden="1"/>
    </xf>
    <xf numFmtId="3" fontId="0" fillId="2" borderId="1" xfId="0" applyNumberFormat="1" applyFill="1" applyBorder="1" applyAlignment="1" applyProtection="1">
      <alignment horizontal="center" vertical="center"/>
      <protection locked="0"/>
    </xf>
    <xf numFmtId="3" fontId="0" fillId="2" borderId="3" xfId="0" applyNumberFormat="1" applyFill="1" applyBorder="1" applyAlignment="1" applyProtection="1">
      <alignment horizontal="center" vertical="center"/>
      <protection locked="0"/>
    </xf>
    <xf numFmtId="3" fontId="4" fillId="0" borderId="1" xfId="0" applyNumberFormat="1" applyFont="1" applyBorder="1" applyAlignment="1">
      <alignment horizontal="right" vertical="center"/>
    </xf>
    <xf numFmtId="0" fontId="0" fillId="0" borderId="3" xfId="0" applyBorder="1" applyAlignment="1">
      <alignment horizontal="right" vertical="center"/>
    </xf>
    <xf numFmtId="0" fontId="26" fillId="0" borderId="3" xfId="0" quotePrefix="1" applyFont="1" applyBorder="1" applyAlignment="1" applyProtection="1">
      <alignment horizontal="right" vertical="center"/>
      <protection hidden="1"/>
    </xf>
    <xf numFmtId="3" fontId="6" fillId="0" borderId="40" xfId="0" applyNumberFormat="1" applyFont="1" applyBorder="1" applyAlignment="1" applyProtection="1">
      <alignment horizontal="center" vertical="center" wrapText="1"/>
      <protection locked="0"/>
    </xf>
    <xf numFmtId="3" fontId="9" fillId="0" borderId="1" xfId="0" applyNumberFormat="1" applyFont="1" applyBorder="1" applyAlignment="1" applyProtection="1">
      <alignment horizontal="center" vertical="center"/>
      <protection hidden="1"/>
    </xf>
    <xf numFmtId="3" fontId="9" fillId="0" borderId="2" xfId="0" applyNumberFormat="1" applyFont="1" applyBorder="1" applyAlignment="1" applyProtection="1">
      <alignment horizontal="center" vertical="center"/>
      <protection hidden="1"/>
    </xf>
    <xf numFmtId="3" fontId="9" fillId="0" borderId="27" xfId="0" applyNumberFormat="1" applyFont="1" applyBorder="1" applyAlignment="1" applyProtection="1">
      <alignment horizontal="center" vertical="center"/>
      <protection hidden="1"/>
    </xf>
    <xf numFmtId="3" fontId="9" fillId="0" borderId="42" xfId="0" applyNumberFormat="1" applyFont="1" applyBorder="1" applyAlignment="1" applyProtection="1">
      <alignment horizontal="center" vertical="center"/>
      <protection hidden="1"/>
    </xf>
    <xf numFmtId="178" fontId="5" fillId="0" borderId="29" xfId="0" applyNumberFormat="1" applyFont="1" applyBorder="1" applyAlignment="1" applyProtection="1">
      <alignment horizontal="center"/>
      <protection hidden="1"/>
    </xf>
    <xf numFmtId="178" fontId="5" fillId="0" borderId="54" xfId="0" applyNumberFormat="1" applyFont="1" applyBorder="1" applyAlignment="1" applyProtection="1">
      <alignment horizontal="center"/>
      <protection hidden="1"/>
    </xf>
    <xf numFmtId="178" fontId="5" fillId="0" borderId="30" xfId="0" applyNumberFormat="1" applyFont="1" applyBorder="1" applyAlignment="1" applyProtection="1">
      <alignment horizontal="center"/>
      <protection hidden="1"/>
    </xf>
    <xf numFmtId="178" fontId="5" fillId="0" borderId="56" xfId="0" applyNumberFormat="1" applyFont="1" applyBorder="1" applyAlignment="1" applyProtection="1">
      <alignment horizontal="center"/>
      <protection hidden="1"/>
    </xf>
    <xf numFmtId="3" fontId="4" fillId="0" borderId="5" xfId="0" applyNumberFormat="1" applyFont="1" applyBorder="1" applyAlignment="1" applyProtection="1">
      <alignment horizontal="right" vertical="center"/>
      <protection locked="0"/>
    </xf>
    <xf numFmtId="0" fontId="0" fillId="0" borderId="6" xfId="0" applyBorder="1" applyAlignment="1" applyProtection="1">
      <alignment horizontal="right" vertical="center"/>
      <protection locked="0"/>
    </xf>
    <xf numFmtId="0" fontId="26" fillId="0" borderId="27" xfId="0" quotePrefix="1" applyFont="1" applyBorder="1" applyAlignment="1" applyProtection="1">
      <alignment horizontal="right" vertical="center"/>
      <protection hidden="1"/>
    </xf>
    <xf numFmtId="0" fontId="26" fillId="0" borderId="57" xfId="0" quotePrefix="1" applyFont="1" applyBorder="1" applyAlignment="1" applyProtection="1">
      <alignment horizontal="right" vertical="center"/>
      <protection hidden="1"/>
    </xf>
    <xf numFmtId="3" fontId="0" fillId="2" borderId="27" xfId="0" applyNumberFormat="1" applyFill="1" applyBorder="1" applyAlignment="1" applyProtection="1">
      <alignment horizontal="center" vertical="center"/>
      <protection locked="0"/>
    </xf>
    <xf numFmtId="3" fontId="0" fillId="2" borderId="57" xfId="0" applyNumberFormat="1" applyFill="1" applyBorder="1" applyAlignment="1" applyProtection="1">
      <alignment horizontal="center" vertical="center"/>
      <protection locked="0"/>
    </xf>
    <xf numFmtId="0" fontId="4" fillId="2" borderId="12" xfId="0" applyFont="1" applyFill="1" applyBorder="1" applyAlignment="1" applyProtection="1">
      <alignment horizontal="center"/>
      <protection locked="0"/>
    </xf>
    <xf numFmtId="3" fontId="4" fillId="0" borderId="1" xfId="0" applyNumberFormat="1" applyFont="1" applyBorder="1" applyAlignment="1" applyProtection="1">
      <alignment horizontal="right" vertical="center"/>
      <protection locked="0"/>
    </xf>
    <xf numFmtId="0" fontId="0" fillId="0" borderId="3" xfId="0" applyBorder="1" applyAlignment="1" applyProtection="1">
      <alignment horizontal="right" vertical="center"/>
      <protection locked="0"/>
    </xf>
    <xf numFmtId="0" fontId="4" fillId="0" borderId="5"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7" xfId="0" applyFont="1" applyBorder="1" applyAlignment="1" applyProtection="1">
      <alignment horizontal="center"/>
      <protection locked="0"/>
    </xf>
    <xf numFmtId="0" fontId="5" fillId="0" borderId="5" xfId="0" applyFont="1" applyBorder="1" applyAlignment="1" applyProtection="1">
      <alignment horizontal="center"/>
      <protection hidden="1"/>
    </xf>
    <xf numFmtId="0" fontId="5" fillId="0" borderId="7" xfId="0" applyFont="1" applyBorder="1" applyAlignment="1" applyProtection="1">
      <alignment horizontal="center"/>
      <protection hidden="1"/>
    </xf>
    <xf numFmtId="0" fontId="5" fillId="0" borderId="9" xfId="0" applyFont="1" applyBorder="1" applyAlignment="1" applyProtection="1">
      <alignment horizontal="center"/>
      <protection hidden="1"/>
    </xf>
    <xf numFmtId="0" fontId="5" fillId="0" borderId="11" xfId="0" applyFont="1" applyBorder="1" applyAlignment="1" applyProtection="1">
      <alignment horizontal="center"/>
      <protection hidden="1"/>
    </xf>
    <xf numFmtId="0" fontId="4" fillId="2" borderId="1"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2" borderId="1" xfId="0"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4" fontId="9" fillId="0" borderId="1" xfId="0" applyNumberFormat="1" applyFont="1" applyBorder="1" applyAlignment="1" applyProtection="1">
      <alignment horizontal="center" vertical="center"/>
      <protection hidden="1"/>
    </xf>
    <xf numFmtId="4" fontId="9" fillId="0" borderId="2" xfId="0" applyNumberFormat="1" applyFont="1" applyBorder="1" applyAlignment="1" applyProtection="1">
      <alignment horizontal="center" vertical="center"/>
      <protection hidden="1"/>
    </xf>
    <xf numFmtId="0" fontId="4" fillId="4" borderId="1"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20" fillId="2" borderId="12" xfId="0" applyFont="1" applyFill="1" applyBorder="1" applyAlignment="1" applyProtection="1">
      <alignment horizontal="center" vertical="center"/>
      <protection locked="0"/>
    </xf>
    <xf numFmtId="5" fontId="4" fillId="2" borderId="4" xfId="0" applyNumberFormat="1" applyFont="1" applyFill="1" applyBorder="1" applyAlignment="1" applyProtection="1">
      <alignment horizontal="center" vertical="center" wrapText="1"/>
      <protection locked="0"/>
    </xf>
    <xf numFmtId="5" fontId="0" fillId="0" borderId="8" xfId="0" applyNumberFormat="1" applyBorder="1" applyAlignment="1" applyProtection="1">
      <alignment wrapText="1"/>
      <protection locked="0"/>
    </xf>
    <xf numFmtId="5" fontId="4" fillId="2" borderId="5" xfId="0" applyNumberFormat="1" applyFont="1"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5" fontId="6" fillId="2" borderId="4" xfId="0" applyNumberFormat="1" applyFont="1" applyFill="1" applyBorder="1" applyAlignment="1" applyProtection="1">
      <alignment horizontal="center" vertical="center" wrapText="1"/>
      <protection locked="0"/>
    </xf>
    <xf numFmtId="5" fontId="7" fillId="0" borderId="8" xfId="0" applyNumberFormat="1" applyFont="1" applyBorder="1" applyAlignment="1" applyProtection="1">
      <alignment wrapText="1"/>
      <protection locked="0"/>
    </xf>
    <xf numFmtId="0" fontId="4" fillId="3" borderId="1" xfId="0" applyFont="1" applyFill="1" applyBorder="1" applyAlignment="1" applyProtection="1">
      <alignment horizontal="center" vertical="top" wrapText="1"/>
      <protection locked="0"/>
    </xf>
    <xf numFmtId="0" fontId="4" fillId="3" borderId="1" xfId="0" applyFont="1" applyFill="1" applyBorder="1" applyAlignment="1" applyProtection="1">
      <alignment horizontal="center" vertical="top"/>
      <protection locked="0"/>
    </xf>
    <xf numFmtId="0" fontId="2" fillId="0" borderId="12" xfId="0" applyFont="1" applyBorder="1" applyAlignment="1" applyProtection="1">
      <alignment horizontal="center" wrapText="1"/>
      <protection locked="0"/>
    </xf>
    <xf numFmtId="0" fontId="5" fillId="0" borderId="0" xfId="0" applyFont="1" applyAlignment="1" applyProtection="1">
      <alignment horizontal="center" vertical="center"/>
      <protection locked="0"/>
    </xf>
    <xf numFmtId="0" fontId="4" fillId="2" borderId="12"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38" fontId="7" fillId="0" borderId="1" xfId="0" applyNumberFormat="1" applyFont="1" applyBorder="1" applyAlignment="1" applyProtection="1">
      <alignment horizontal="center" vertical="center"/>
      <protection hidden="1"/>
    </xf>
    <xf numFmtId="38" fontId="7" fillId="0" borderId="2" xfId="0" applyNumberFormat="1" applyFont="1" applyBorder="1" applyAlignment="1" applyProtection="1">
      <alignment horizontal="center" vertical="center"/>
      <protection hidden="1"/>
    </xf>
    <xf numFmtId="0" fontId="7" fillId="5" borderId="1" xfId="0" applyFont="1" applyFill="1" applyBorder="1" applyAlignment="1" applyProtection="1">
      <alignment horizontal="right"/>
      <protection locked="0"/>
    </xf>
    <xf numFmtId="0" fontId="7" fillId="5" borderId="2" xfId="0" applyFont="1" applyFill="1" applyBorder="1" applyAlignment="1" applyProtection="1">
      <alignment horizontal="right"/>
      <protection locked="0"/>
    </xf>
    <xf numFmtId="38" fontId="7" fillId="5" borderId="1" xfId="2" applyFont="1" applyFill="1" applyBorder="1" applyAlignment="1" applyProtection="1">
      <alignment horizontal="right"/>
      <protection locked="0"/>
    </xf>
    <xf numFmtId="38" fontId="7" fillId="5" borderId="2" xfId="2" applyFont="1" applyFill="1" applyBorder="1" applyAlignment="1" applyProtection="1">
      <alignment horizontal="right"/>
      <protection locked="0"/>
    </xf>
    <xf numFmtId="0" fontId="7" fillId="5" borderId="50" xfId="0" applyFont="1" applyFill="1" applyBorder="1" applyAlignment="1" applyProtection="1">
      <alignment horizontal="right"/>
      <protection locked="0"/>
    </xf>
    <xf numFmtId="0" fontId="7" fillId="5" borderId="51" xfId="0" applyFont="1" applyFill="1" applyBorder="1" applyAlignment="1" applyProtection="1">
      <alignment horizontal="right"/>
      <protection locked="0"/>
    </xf>
    <xf numFmtId="38" fontId="7" fillId="5" borderId="50" xfId="2" applyFont="1" applyFill="1" applyBorder="1" applyAlignment="1" applyProtection="1">
      <alignment horizontal="right"/>
      <protection locked="0"/>
    </xf>
    <xf numFmtId="38" fontId="7" fillId="5" borderId="51" xfId="2" applyFont="1" applyFill="1" applyBorder="1" applyAlignment="1" applyProtection="1">
      <alignment horizontal="right"/>
      <protection locked="0"/>
    </xf>
    <xf numFmtId="0" fontId="10" fillId="5" borderId="32" xfId="0" applyFont="1" applyFill="1" applyBorder="1" applyAlignment="1">
      <alignment horizontal="right"/>
    </xf>
    <xf numFmtId="0" fontId="7" fillId="5" borderId="16" xfId="0" applyFont="1" applyFill="1" applyBorder="1" applyAlignment="1" applyProtection="1">
      <alignment horizontal="right" vertical="center"/>
      <protection locked="0"/>
    </xf>
    <xf numFmtId="0" fontId="7" fillId="5" borderId="17" xfId="0" applyFont="1" applyFill="1" applyBorder="1" applyAlignment="1" applyProtection="1">
      <alignment horizontal="right" vertical="center"/>
      <protection locked="0"/>
    </xf>
    <xf numFmtId="38" fontId="7" fillId="5" borderId="16" xfId="2" applyFont="1" applyFill="1" applyBorder="1" applyAlignment="1" applyProtection="1">
      <alignment horizontal="right" vertical="center"/>
      <protection locked="0"/>
    </xf>
    <xf numFmtId="38" fontId="7" fillId="5" borderId="17" xfId="2" applyFont="1" applyFill="1" applyBorder="1" applyAlignment="1" applyProtection="1">
      <alignment horizontal="right" vertical="center"/>
      <protection locked="0"/>
    </xf>
    <xf numFmtId="38" fontId="7" fillId="0" borderId="1" xfId="0" applyNumberFormat="1" applyFont="1" applyBorder="1" applyAlignment="1">
      <alignment horizontal="center" vertical="center"/>
    </xf>
    <xf numFmtId="38" fontId="7" fillId="0" borderId="2" xfId="0" applyNumberFormat="1" applyFont="1" applyBorder="1" applyAlignment="1">
      <alignment horizontal="center" vertical="center"/>
    </xf>
  </cellXfs>
  <cellStyles count="3">
    <cellStyle name="桁区切り 2" xfId="2" xr:uid="{83D4CF45-16C8-43DE-8EE0-039BA4C955CB}"/>
    <cellStyle name="通貨" xfId="1" builtinId="7"/>
    <cellStyle name="標準" xfId="0" builtinId="0"/>
  </cellStyles>
  <dxfs count="4">
    <dxf>
      <font>
        <color theme="0"/>
      </font>
    </dxf>
    <dxf>
      <font>
        <color theme="0"/>
      </font>
    </dxf>
    <dxf>
      <font>
        <color theme="0"/>
      </font>
    </dxf>
    <dxf>
      <font>
        <color theme="0"/>
      </font>
    </dxf>
  </dxfs>
  <tableStyles count="0" defaultTableStyle="TableStyleMedium2" defaultPivotStyle="PivotStyleLight16"/>
  <colors>
    <mruColors>
      <color rgb="FFF4FEFE"/>
      <color rgb="FF9EFCFA"/>
      <color rgb="FFFFCC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xdr:col>
      <xdr:colOff>68234</xdr:colOff>
      <xdr:row>9</xdr:row>
      <xdr:rowOff>64425</xdr:rowOff>
    </xdr:from>
    <xdr:ext cx="184731" cy="342786"/>
    <xdr:sp macro="" textlink="">
      <xdr:nvSpPr>
        <xdr:cNvPr id="5" name="テキスト ボックス 4">
          <a:extLst>
            <a:ext uri="{FF2B5EF4-FFF2-40B4-BE49-F238E27FC236}">
              <a16:creationId xmlns:a16="http://schemas.microsoft.com/office/drawing/2014/main" id="{4C7B89FF-6AB3-4150-B8E7-BF05A8342951}"/>
            </a:ext>
          </a:extLst>
        </xdr:cNvPr>
        <xdr:cNvSpPr txBox="1"/>
      </xdr:nvSpPr>
      <xdr:spPr>
        <a:xfrm>
          <a:off x="982634" y="2281845"/>
          <a:ext cx="18473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600"/>
        </a:p>
      </xdr:txBody>
    </xdr:sp>
    <xdr:clientData/>
  </xdr:oneCellAnchor>
  <xdr:oneCellAnchor>
    <xdr:from>
      <xdr:col>15</xdr:col>
      <xdr:colOff>98367</xdr:colOff>
      <xdr:row>9</xdr:row>
      <xdr:rowOff>174048</xdr:rowOff>
    </xdr:from>
    <xdr:ext cx="505692" cy="342786"/>
    <xdr:sp macro="" textlink="">
      <xdr:nvSpPr>
        <xdr:cNvPr id="13" name="テキスト ボックス 12">
          <a:extLst>
            <a:ext uri="{FF2B5EF4-FFF2-40B4-BE49-F238E27FC236}">
              <a16:creationId xmlns:a16="http://schemas.microsoft.com/office/drawing/2014/main" id="{51C2DD4F-3A2B-4DFA-8451-69E5956062A6}"/>
            </a:ext>
          </a:extLst>
        </xdr:cNvPr>
        <xdr:cNvSpPr txBox="1"/>
      </xdr:nvSpPr>
      <xdr:spPr>
        <a:xfrm flipH="1">
          <a:off x="6956367" y="2412423"/>
          <a:ext cx="50569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600"/>
        </a:p>
      </xdr:txBody>
    </xdr:sp>
    <xdr:clientData/>
  </xdr:oneCellAnchor>
  <mc:AlternateContent xmlns:mc="http://schemas.openxmlformats.org/markup-compatibility/2006">
    <mc:Choice xmlns:a14="http://schemas.microsoft.com/office/drawing/2010/main" Requires="a14">
      <xdr:twoCellAnchor editAs="oneCell">
        <xdr:from>
          <xdr:col>17</xdr:col>
          <xdr:colOff>350520</xdr:colOff>
          <xdr:row>2</xdr:row>
          <xdr:rowOff>7620</xdr:rowOff>
        </xdr:from>
        <xdr:to>
          <xdr:col>18</xdr:col>
          <xdr:colOff>304800</xdr:colOff>
          <xdr:row>3</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0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300622</xdr:colOff>
      <xdr:row>4</xdr:row>
      <xdr:rowOff>298689</xdr:rowOff>
    </xdr:from>
    <xdr:to>
      <xdr:col>14</xdr:col>
      <xdr:colOff>101463</xdr:colOff>
      <xdr:row>7</xdr:row>
      <xdr:rowOff>290031</xdr:rowOff>
    </xdr:to>
    <xdr:sp macro="" textlink="">
      <xdr:nvSpPr>
        <xdr:cNvPr id="2" name="正方形/長方形 1">
          <a:extLst>
            <a:ext uri="{FF2B5EF4-FFF2-40B4-BE49-F238E27FC236}">
              <a16:creationId xmlns:a16="http://schemas.microsoft.com/office/drawing/2014/main" id="{0D613418-6C5F-4374-A0F6-6FD12F6770A9}"/>
            </a:ext>
          </a:extLst>
        </xdr:cNvPr>
        <xdr:cNvSpPr/>
      </xdr:nvSpPr>
      <xdr:spPr>
        <a:xfrm>
          <a:off x="2183210" y="1517889"/>
          <a:ext cx="4534206" cy="905742"/>
        </a:xfrm>
        <a:prstGeom prst="rect">
          <a:avLst/>
        </a:prstGeom>
        <a:solidFill>
          <a:schemeClr val="bg1">
            <a:lumMod val="95000"/>
          </a:schemeClr>
        </a:solidFill>
        <a:ln>
          <a:solidFill>
            <a:schemeClr val="bg1">
              <a:lumMod val="9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a:t>　　　　　　　　　　</a:t>
          </a:r>
          <a:endParaRPr kumimoji="1" lang="en-US" altLang="ja-JP" sz="1600"/>
        </a:p>
        <a:p>
          <a:pPr algn="l"/>
          <a:r>
            <a:rPr kumimoji="1" lang="ja-JP" altLang="en-US" sz="1600"/>
            <a:t>　</a:t>
          </a:r>
        </a:p>
      </xdr:txBody>
    </xdr:sp>
    <xdr:clientData/>
  </xdr:twoCellAnchor>
  <xdr:oneCellAnchor>
    <xdr:from>
      <xdr:col>14</xdr:col>
      <xdr:colOff>126077</xdr:colOff>
      <xdr:row>1</xdr:row>
      <xdr:rowOff>154132</xdr:rowOff>
    </xdr:from>
    <xdr:ext cx="389850" cy="435697"/>
    <xdr:sp macro="" textlink="">
      <xdr:nvSpPr>
        <xdr:cNvPr id="5" name="テキスト ボックス 4">
          <a:extLst>
            <a:ext uri="{FF2B5EF4-FFF2-40B4-BE49-F238E27FC236}">
              <a16:creationId xmlns:a16="http://schemas.microsoft.com/office/drawing/2014/main" id="{714871CA-1F36-4D5A-A418-520DA891B9F5}"/>
            </a:ext>
          </a:extLst>
        </xdr:cNvPr>
        <xdr:cNvSpPr txBox="1"/>
      </xdr:nvSpPr>
      <xdr:spPr>
        <a:xfrm>
          <a:off x="6551122" y="465859"/>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③</a:t>
          </a:r>
        </a:p>
      </xdr:txBody>
    </xdr:sp>
    <xdr:clientData/>
  </xdr:oneCellAnchor>
  <xdr:oneCellAnchor>
    <xdr:from>
      <xdr:col>0</xdr:col>
      <xdr:colOff>267393</xdr:colOff>
      <xdr:row>1</xdr:row>
      <xdr:rowOff>37407</xdr:rowOff>
    </xdr:from>
    <xdr:ext cx="389659" cy="435697"/>
    <xdr:sp macro="" textlink="">
      <xdr:nvSpPr>
        <xdr:cNvPr id="7" name="テキスト ボックス 6">
          <a:extLst>
            <a:ext uri="{FF2B5EF4-FFF2-40B4-BE49-F238E27FC236}">
              <a16:creationId xmlns:a16="http://schemas.microsoft.com/office/drawing/2014/main" id="{611BD779-E65D-4C55-B673-D0FD801C1289}"/>
            </a:ext>
          </a:extLst>
        </xdr:cNvPr>
        <xdr:cNvSpPr txBox="1"/>
      </xdr:nvSpPr>
      <xdr:spPr>
        <a:xfrm>
          <a:off x="267393" y="349134"/>
          <a:ext cx="389659"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➁</a:t>
          </a:r>
        </a:p>
      </xdr:txBody>
    </xdr:sp>
    <xdr:clientData/>
  </xdr:oneCellAnchor>
  <xdr:oneCellAnchor>
    <xdr:from>
      <xdr:col>2</xdr:col>
      <xdr:colOff>68234</xdr:colOff>
      <xdr:row>9</xdr:row>
      <xdr:rowOff>64425</xdr:rowOff>
    </xdr:from>
    <xdr:ext cx="184731" cy="342786"/>
    <xdr:sp macro="" textlink="">
      <xdr:nvSpPr>
        <xdr:cNvPr id="8" name="テキスト ボックス 7">
          <a:extLst>
            <a:ext uri="{FF2B5EF4-FFF2-40B4-BE49-F238E27FC236}">
              <a16:creationId xmlns:a16="http://schemas.microsoft.com/office/drawing/2014/main" id="{E76A1857-4FE2-4787-A67B-D1440FD55C61}"/>
            </a:ext>
          </a:extLst>
        </xdr:cNvPr>
        <xdr:cNvSpPr txBox="1"/>
      </xdr:nvSpPr>
      <xdr:spPr>
        <a:xfrm>
          <a:off x="986098" y="2263834"/>
          <a:ext cx="18473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600"/>
        </a:p>
      </xdr:txBody>
    </xdr:sp>
    <xdr:clientData/>
  </xdr:oneCellAnchor>
  <xdr:oneCellAnchor>
    <xdr:from>
      <xdr:col>2</xdr:col>
      <xdr:colOff>31489</xdr:colOff>
      <xdr:row>9</xdr:row>
      <xdr:rowOff>261384</xdr:rowOff>
    </xdr:from>
    <xdr:ext cx="389850" cy="424889"/>
    <xdr:sp macro="" textlink="">
      <xdr:nvSpPr>
        <xdr:cNvPr id="9" name="テキスト ボックス 8">
          <a:extLst>
            <a:ext uri="{FF2B5EF4-FFF2-40B4-BE49-F238E27FC236}">
              <a16:creationId xmlns:a16="http://schemas.microsoft.com/office/drawing/2014/main" id="{43F4ACEA-71A3-4151-91FA-A203FBAA7108}"/>
            </a:ext>
          </a:extLst>
        </xdr:cNvPr>
        <xdr:cNvSpPr txBox="1"/>
      </xdr:nvSpPr>
      <xdr:spPr>
        <a:xfrm>
          <a:off x="945889" y="3004584"/>
          <a:ext cx="389850" cy="424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a:t>⑤</a:t>
          </a:r>
        </a:p>
      </xdr:txBody>
    </xdr:sp>
    <xdr:clientData/>
  </xdr:oneCellAnchor>
  <xdr:oneCellAnchor>
    <xdr:from>
      <xdr:col>5</xdr:col>
      <xdr:colOff>49975</xdr:colOff>
      <xdr:row>9</xdr:row>
      <xdr:rowOff>240377</xdr:rowOff>
    </xdr:from>
    <xdr:ext cx="389850" cy="435697"/>
    <xdr:sp macro="" textlink="">
      <xdr:nvSpPr>
        <xdr:cNvPr id="10" name="テキスト ボックス 9">
          <a:extLst>
            <a:ext uri="{FF2B5EF4-FFF2-40B4-BE49-F238E27FC236}">
              <a16:creationId xmlns:a16="http://schemas.microsoft.com/office/drawing/2014/main" id="{C9CE8923-6A7A-4D9E-B523-BBFB6BF2D828}"/>
            </a:ext>
          </a:extLst>
        </xdr:cNvPr>
        <xdr:cNvSpPr txBox="1"/>
      </xdr:nvSpPr>
      <xdr:spPr>
        <a:xfrm>
          <a:off x="2444832" y="2983577"/>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⑥</a:t>
          </a:r>
        </a:p>
      </xdr:txBody>
    </xdr:sp>
    <xdr:clientData/>
  </xdr:oneCellAnchor>
  <xdr:oneCellAnchor>
    <xdr:from>
      <xdr:col>8</xdr:col>
      <xdr:colOff>64028</xdr:colOff>
      <xdr:row>9</xdr:row>
      <xdr:rowOff>234885</xdr:rowOff>
    </xdr:from>
    <xdr:ext cx="389850" cy="435697"/>
    <xdr:sp macro="" textlink="">
      <xdr:nvSpPr>
        <xdr:cNvPr id="11" name="テキスト ボックス 10">
          <a:extLst>
            <a:ext uri="{FF2B5EF4-FFF2-40B4-BE49-F238E27FC236}">
              <a16:creationId xmlns:a16="http://schemas.microsoft.com/office/drawing/2014/main" id="{00D5A647-A661-4980-84E0-A5E13AB40E8E}"/>
            </a:ext>
          </a:extLst>
        </xdr:cNvPr>
        <xdr:cNvSpPr txBox="1"/>
      </xdr:nvSpPr>
      <xdr:spPr>
        <a:xfrm>
          <a:off x="3939342" y="2978085"/>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⑦</a:t>
          </a:r>
        </a:p>
      </xdr:txBody>
    </xdr:sp>
    <xdr:clientData/>
  </xdr:oneCellAnchor>
  <xdr:oneCellAnchor>
    <xdr:from>
      <xdr:col>10</xdr:col>
      <xdr:colOff>269026</xdr:colOff>
      <xdr:row>9</xdr:row>
      <xdr:rowOff>241465</xdr:rowOff>
    </xdr:from>
    <xdr:ext cx="389850" cy="435697"/>
    <xdr:sp macro="" textlink="">
      <xdr:nvSpPr>
        <xdr:cNvPr id="12" name="テキスト ボックス 11">
          <a:extLst>
            <a:ext uri="{FF2B5EF4-FFF2-40B4-BE49-F238E27FC236}">
              <a16:creationId xmlns:a16="http://schemas.microsoft.com/office/drawing/2014/main" id="{DD34DAE1-1E3D-4605-9D6E-D494EF5CDF03}"/>
            </a:ext>
          </a:extLst>
        </xdr:cNvPr>
        <xdr:cNvSpPr txBox="1"/>
      </xdr:nvSpPr>
      <xdr:spPr>
        <a:xfrm>
          <a:off x="5058740" y="2984665"/>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⑧</a:t>
          </a:r>
        </a:p>
      </xdr:txBody>
    </xdr:sp>
    <xdr:clientData/>
  </xdr:oneCellAnchor>
  <xdr:oneCellAnchor>
    <xdr:from>
      <xdr:col>12</xdr:col>
      <xdr:colOff>9117</xdr:colOff>
      <xdr:row>9</xdr:row>
      <xdr:rowOff>250413</xdr:rowOff>
    </xdr:from>
    <xdr:ext cx="389850" cy="365760"/>
    <xdr:sp macro="" textlink="">
      <xdr:nvSpPr>
        <xdr:cNvPr id="13" name="テキスト ボックス 12">
          <a:extLst>
            <a:ext uri="{FF2B5EF4-FFF2-40B4-BE49-F238E27FC236}">
              <a16:creationId xmlns:a16="http://schemas.microsoft.com/office/drawing/2014/main" id="{FF48AE3D-1F56-46AC-A359-DB21A494441F}"/>
            </a:ext>
          </a:extLst>
        </xdr:cNvPr>
        <xdr:cNvSpPr txBox="1"/>
      </xdr:nvSpPr>
      <xdr:spPr>
        <a:xfrm>
          <a:off x="5707552" y="2993613"/>
          <a:ext cx="389850" cy="36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a:t>⑨</a:t>
          </a:r>
        </a:p>
      </xdr:txBody>
    </xdr:sp>
    <xdr:clientData/>
  </xdr:oneCellAnchor>
  <xdr:oneCellAnchor>
    <xdr:from>
      <xdr:col>13</xdr:col>
      <xdr:colOff>86445</xdr:colOff>
      <xdr:row>9</xdr:row>
      <xdr:rowOff>251290</xdr:rowOff>
    </xdr:from>
    <xdr:ext cx="389850" cy="340821"/>
    <xdr:sp macro="" textlink="">
      <xdr:nvSpPr>
        <xdr:cNvPr id="14" name="テキスト ボックス 13">
          <a:extLst>
            <a:ext uri="{FF2B5EF4-FFF2-40B4-BE49-F238E27FC236}">
              <a16:creationId xmlns:a16="http://schemas.microsoft.com/office/drawing/2014/main" id="{1AEB102C-AE49-435E-9CDB-41F3D56DA04D}"/>
            </a:ext>
          </a:extLst>
        </xdr:cNvPr>
        <xdr:cNvSpPr txBox="1"/>
      </xdr:nvSpPr>
      <xdr:spPr>
        <a:xfrm>
          <a:off x="6242080" y="2994490"/>
          <a:ext cx="389850" cy="3408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a:t>⑩</a:t>
          </a:r>
        </a:p>
      </xdr:txBody>
    </xdr:sp>
    <xdr:clientData/>
  </xdr:oneCellAnchor>
  <xdr:oneCellAnchor>
    <xdr:from>
      <xdr:col>14</xdr:col>
      <xdr:colOff>101259</xdr:colOff>
      <xdr:row>9</xdr:row>
      <xdr:rowOff>241076</xdr:rowOff>
    </xdr:from>
    <xdr:ext cx="363681" cy="435697"/>
    <xdr:sp macro="" textlink="">
      <xdr:nvSpPr>
        <xdr:cNvPr id="15" name="テキスト ボックス 14">
          <a:extLst>
            <a:ext uri="{FF2B5EF4-FFF2-40B4-BE49-F238E27FC236}">
              <a16:creationId xmlns:a16="http://schemas.microsoft.com/office/drawing/2014/main" id="{78E27E8C-4132-4BCB-838A-A9CC921D6977}"/>
            </a:ext>
          </a:extLst>
        </xdr:cNvPr>
        <xdr:cNvSpPr txBox="1"/>
      </xdr:nvSpPr>
      <xdr:spPr>
        <a:xfrm flipH="1">
          <a:off x="6714094" y="2984276"/>
          <a:ext cx="363681"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⑪</a:t>
          </a:r>
        </a:p>
      </xdr:txBody>
    </xdr:sp>
    <xdr:clientData/>
  </xdr:oneCellAnchor>
  <xdr:oneCellAnchor>
    <xdr:from>
      <xdr:col>15</xdr:col>
      <xdr:colOff>118506</xdr:colOff>
      <xdr:row>9</xdr:row>
      <xdr:rowOff>245728</xdr:rowOff>
    </xdr:from>
    <xdr:ext cx="438085" cy="435697"/>
    <xdr:sp macro="" textlink="">
      <xdr:nvSpPr>
        <xdr:cNvPr id="16" name="テキスト ボックス 15">
          <a:extLst>
            <a:ext uri="{FF2B5EF4-FFF2-40B4-BE49-F238E27FC236}">
              <a16:creationId xmlns:a16="http://schemas.microsoft.com/office/drawing/2014/main" id="{B54CAAC1-48DD-4BDD-9891-D6B16A6BEF0C}"/>
            </a:ext>
          </a:extLst>
        </xdr:cNvPr>
        <xdr:cNvSpPr txBox="1"/>
      </xdr:nvSpPr>
      <xdr:spPr>
        <a:xfrm flipH="1">
          <a:off x="7188541" y="2988928"/>
          <a:ext cx="438085"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⑫</a:t>
          </a:r>
        </a:p>
      </xdr:txBody>
    </xdr:sp>
    <xdr:clientData/>
  </xdr:oneCellAnchor>
  <xdr:oneCellAnchor>
    <xdr:from>
      <xdr:col>2</xdr:col>
      <xdr:colOff>20404</xdr:colOff>
      <xdr:row>43</xdr:row>
      <xdr:rowOff>270207</xdr:rowOff>
    </xdr:from>
    <xdr:ext cx="505692" cy="686150"/>
    <xdr:sp macro="" textlink="">
      <xdr:nvSpPr>
        <xdr:cNvPr id="17" name="テキスト ボックス 16">
          <a:extLst>
            <a:ext uri="{FF2B5EF4-FFF2-40B4-BE49-F238E27FC236}">
              <a16:creationId xmlns:a16="http://schemas.microsoft.com/office/drawing/2014/main" id="{C252B553-D116-40B5-88FD-7DFB4CA3E3D0}"/>
            </a:ext>
          </a:extLst>
        </xdr:cNvPr>
        <xdr:cNvSpPr txBox="1"/>
      </xdr:nvSpPr>
      <xdr:spPr>
        <a:xfrm flipH="1">
          <a:off x="934804" y="13383233"/>
          <a:ext cx="505692" cy="686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⑮</a:t>
          </a:r>
          <a:endParaRPr kumimoji="1" lang="en-US" altLang="ja-JP" sz="1600"/>
        </a:p>
        <a:p>
          <a:endParaRPr kumimoji="1" lang="ja-JP" altLang="en-US" sz="1600"/>
        </a:p>
      </xdr:txBody>
    </xdr:sp>
    <xdr:clientData/>
  </xdr:oneCellAnchor>
  <xdr:oneCellAnchor>
    <xdr:from>
      <xdr:col>1</xdr:col>
      <xdr:colOff>437804</xdr:colOff>
      <xdr:row>50</xdr:row>
      <xdr:rowOff>135255</xdr:rowOff>
    </xdr:from>
    <xdr:ext cx="474521" cy="435697"/>
    <xdr:sp macro="" textlink="">
      <xdr:nvSpPr>
        <xdr:cNvPr id="19" name="テキスト ボックス 18">
          <a:extLst>
            <a:ext uri="{FF2B5EF4-FFF2-40B4-BE49-F238E27FC236}">
              <a16:creationId xmlns:a16="http://schemas.microsoft.com/office/drawing/2014/main" id="{F977FCA3-B81D-4CAB-9E6D-23B5C5770B4A}"/>
            </a:ext>
          </a:extLst>
        </xdr:cNvPr>
        <xdr:cNvSpPr txBox="1"/>
      </xdr:nvSpPr>
      <xdr:spPr>
        <a:xfrm flipH="1">
          <a:off x="895004" y="12927330"/>
          <a:ext cx="474521"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⑯</a:t>
          </a:r>
        </a:p>
      </xdr:txBody>
    </xdr:sp>
    <xdr:clientData/>
  </xdr:oneCellAnchor>
  <xdr:oneCellAnchor>
    <xdr:from>
      <xdr:col>5</xdr:col>
      <xdr:colOff>24078</xdr:colOff>
      <xdr:row>43</xdr:row>
      <xdr:rowOff>283289</xdr:rowOff>
    </xdr:from>
    <xdr:ext cx="475558" cy="435697"/>
    <xdr:sp macro="" textlink="">
      <xdr:nvSpPr>
        <xdr:cNvPr id="20" name="テキスト ボックス 19">
          <a:extLst>
            <a:ext uri="{FF2B5EF4-FFF2-40B4-BE49-F238E27FC236}">
              <a16:creationId xmlns:a16="http://schemas.microsoft.com/office/drawing/2014/main" id="{25E10C9A-F9EA-45A7-8484-5BC419D9B1E2}"/>
            </a:ext>
          </a:extLst>
        </xdr:cNvPr>
        <xdr:cNvSpPr txBox="1"/>
      </xdr:nvSpPr>
      <xdr:spPr>
        <a:xfrm flipH="1">
          <a:off x="2416095" y="13396315"/>
          <a:ext cx="475558"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⑰</a:t>
          </a:r>
        </a:p>
      </xdr:txBody>
    </xdr:sp>
    <xdr:clientData/>
  </xdr:oneCellAnchor>
  <xdr:oneCellAnchor>
    <xdr:from>
      <xdr:col>8</xdr:col>
      <xdr:colOff>74655</xdr:colOff>
      <xdr:row>43</xdr:row>
      <xdr:rowOff>282339</xdr:rowOff>
    </xdr:from>
    <xdr:ext cx="474521" cy="435697"/>
    <xdr:sp macro="" textlink="">
      <xdr:nvSpPr>
        <xdr:cNvPr id="22" name="テキスト ボックス 21">
          <a:extLst>
            <a:ext uri="{FF2B5EF4-FFF2-40B4-BE49-F238E27FC236}">
              <a16:creationId xmlns:a16="http://schemas.microsoft.com/office/drawing/2014/main" id="{0F095A34-AB2B-493C-A525-53AA72718F0F}"/>
            </a:ext>
          </a:extLst>
        </xdr:cNvPr>
        <xdr:cNvSpPr txBox="1"/>
      </xdr:nvSpPr>
      <xdr:spPr>
        <a:xfrm flipH="1">
          <a:off x="3944290" y="13395365"/>
          <a:ext cx="474521"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⑱</a:t>
          </a:r>
        </a:p>
      </xdr:txBody>
    </xdr:sp>
    <xdr:clientData/>
  </xdr:oneCellAnchor>
  <xdr:oneCellAnchor>
    <xdr:from>
      <xdr:col>5</xdr:col>
      <xdr:colOff>171450</xdr:colOff>
      <xdr:row>57</xdr:row>
      <xdr:rowOff>133350</xdr:rowOff>
    </xdr:from>
    <xdr:ext cx="474521" cy="435697"/>
    <xdr:sp macro="" textlink="">
      <xdr:nvSpPr>
        <xdr:cNvPr id="24" name="テキスト ボックス 23">
          <a:extLst>
            <a:ext uri="{FF2B5EF4-FFF2-40B4-BE49-F238E27FC236}">
              <a16:creationId xmlns:a16="http://schemas.microsoft.com/office/drawing/2014/main" id="{51941734-3400-487C-B038-B628B5E33EBA}"/>
            </a:ext>
          </a:extLst>
        </xdr:cNvPr>
        <xdr:cNvSpPr txBox="1"/>
      </xdr:nvSpPr>
      <xdr:spPr>
        <a:xfrm flipH="1">
          <a:off x="2457450" y="14525625"/>
          <a:ext cx="474521"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㉒</a:t>
          </a:r>
        </a:p>
      </xdr:txBody>
    </xdr:sp>
    <xdr:clientData/>
  </xdr:oneCellAnchor>
  <xdr:oneCellAnchor>
    <xdr:from>
      <xdr:col>17</xdr:col>
      <xdr:colOff>116260</xdr:colOff>
      <xdr:row>43</xdr:row>
      <xdr:rowOff>290152</xdr:rowOff>
    </xdr:from>
    <xdr:ext cx="474521" cy="435697"/>
    <xdr:sp macro="" textlink="">
      <xdr:nvSpPr>
        <xdr:cNvPr id="3" name="テキスト ボックス 2">
          <a:extLst>
            <a:ext uri="{FF2B5EF4-FFF2-40B4-BE49-F238E27FC236}">
              <a16:creationId xmlns:a16="http://schemas.microsoft.com/office/drawing/2014/main" id="{C41F6375-E6CF-4BC0-9DBB-6B9EEA35BE8D}"/>
            </a:ext>
          </a:extLst>
        </xdr:cNvPr>
        <xdr:cNvSpPr txBox="1"/>
      </xdr:nvSpPr>
      <xdr:spPr>
        <a:xfrm flipH="1">
          <a:off x="8471756" y="13403178"/>
          <a:ext cx="474521"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⑳</a:t>
          </a:r>
        </a:p>
      </xdr:txBody>
    </xdr:sp>
    <xdr:clientData/>
  </xdr:oneCellAnchor>
  <xdr:oneCellAnchor>
    <xdr:from>
      <xdr:col>15</xdr:col>
      <xdr:colOff>78121</xdr:colOff>
      <xdr:row>43</xdr:row>
      <xdr:rowOff>298588</xdr:rowOff>
    </xdr:from>
    <xdr:ext cx="474521" cy="435697"/>
    <xdr:sp macro="" textlink="">
      <xdr:nvSpPr>
        <xdr:cNvPr id="4" name="テキスト ボックス 3">
          <a:extLst>
            <a:ext uri="{FF2B5EF4-FFF2-40B4-BE49-F238E27FC236}">
              <a16:creationId xmlns:a16="http://schemas.microsoft.com/office/drawing/2014/main" id="{9B176D37-B931-440D-BAA3-C5E1C7148F73}"/>
            </a:ext>
          </a:extLst>
        </xdr:cNvPr>
        <xdr:cNvSpPr txBox="1"/>
      </xdr:nvSpPr>
      <xdr:spPr>
        <a:xfrm flipH="1">
          <a:off x="7148156" y="13411614"/>
          <a:ext cx="474521"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⑲</a:t>
          </a:r>
        </a:p>
      </xdr:txBody>
    </xdr:sp>
    <xdr:clientData/>
  </xdr:oneCellAnchor>
  <xdr:oneCellAnchor>
    <xdr:from>
      <xdr:col>8</xdr:col>
      <xdr:colOff>437723</xdr:colOff>
      <xdr:row>5</xdr:row>
      <xdr:rowOff>212445</xdr:rowOff>
    </xdr:from>
    <xdr:ext cx="389850" cy="435697"/>
    <xdr:sp macro="" textlink="">
      <xdr:nvSpPr>
        <xdr:cNvPr id="21" name="テキスト ボックス 20">
          <a:extLst>
            <a:ext uri="{FF2B5EF4-FFF2-40B4-BE49-F238E27FC236}">
              <a16:creationId xmlns:a16="http://schemas.microsoft.com/office/drawing/2014/main" id="{AE673A08-BB2D-41F1-B087-E34C696EC5A6}"/>
            </a:ext>
          </a:extLst>
        </xdr:cNvPr>
        <xdr:cNvSpPr txBox="1"/>
      </xdr:nvSpPr>
      <xdr:spPr>
        <a:xfrm>
          <a:off x="4310476" y="1736445"/>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④</a:t>
          </a:r>
        </a:p>
      </xdr:txBody>
    </xdr:sp>
    <xdr:clientData/>
  </xdr:oneCellAnchor>
  <xdr:oneCellAnchor>
    <xdr:from>
      <xdr:col>16</xdr:col>
      <xdr:colOff>219684</xdr:colOff>
      <xdr:row>9</xdr:row>
      <xdr:rowOff>238131</xdr:rowOff>
    </xdr:from>
    <xdr:ext cx="505692" cy="435697"/>
    <xdr:sp macro="" textlink="">
      <xdr:nvSpPr>
        <xdr:cNvPr id="25" name="テキスト ボックス 24">
          <a:extLst>
            <a:ext uri="{FF2B5EF4-FFF2-40B4-BE49-F238E27FC236}">
              <a16:creationId xmlns:a16="http://schemas.microsoft.com/office/drawing/2014/main" id="{748832AF-ECF5-462C-A2F9-53FD5518EA59}"/>
            </a:ext>
          </a:extLst>
        </xdr:cNvPr>
        <xdr:cNvSpPr txBox="1"/>
      </xdr:nvSpPr>
      <xdr:spPr>
        <a:xfrm flipH="1">
          <a:off x="7746919" y="2981331"/>
          <a:ext cx="505692"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⑬</a:t>
          </a:r>
        </a:p>
      </xdr:txBody>
    </xdr:sp>
    <xdr:clientData/>
  </xdr:oneCellAnchor>
  <xdr:oneCellAnchor>
    <xdr:from>
      <xdr:col>17</xdr:col>
      <xdr:colOff>118079</xdr:colOff>
      <xdr:row>9</xdr:row>
      <xdr:rowOff>248012</xdr:rowOff>
    </xdr:from>
    <xdr:ext cx="505692" cy="435697"/>
    <xdr:sp macro="" textlink="">
      <xdr:nvSpPr>
        <xdr:cNvPr id="28" name="テキスト ボックス 27">
          <a:extLst>
            <a:ext uri="{FF2B5EF4-FFF2-40B4-BE49-F238E27FC236}">
              <a16:creationId xmlns:a16="http://schemas.microsoft.com/office/drawing/2014/main" id="{33D8FC91-C253-4FA9-AEBD-8B64FD5AA124}"/>
            </a:ext>
          </a:extLst>
        </xdr:cNvPr>
        <xdr:cNvSpPr txBox="1"/>
      </xdr:nvSpPr>
      <xdr:spPr>
        <a:xfrm flipH="1">
          <a:off x="8473575" y="2991212"/>
          <a:ext cx="505692"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⑭</a:t>
          </a:r>
        </a:p>
      </xdr:txBody>
    </xdr:sp>
    <xdr:clientData/>
  </xdr:oneCellAnchor>
  <xdr:oneCellAnchor>
    <xdr:from>
      <xdr:col>15</xdr:col>
      <xdr:colOff>95943</xdr:colOff>
      <xdr:row>55</xdr:row>
      <xdr:rowOff>79837</xdr:rowOff>
    </xdr:from>
    <xdr:ext cx="474521" cy="435697"/>
    <xdr:sp macro="" textlink="">
      <xdr:nvSpPr>
        <xdr:cNvPr id="29" name="テキスト ボックス 28">
          <a:extLst>
            <a:ext uri="{FF2B5EF4-FFF2-40B4-BE49-F238E27FC236}">
              <a16:creationId xmlns:a16="http://schemas.microsoft.com/office/drawing/2014/main" id="{0964EA5C-1205-45EE-A1B2-4D1E165B35C4}"/>
            </a:ext>
          </a:extLst>
        </xdr:cNvPr>
        <xdr:cNvSpPr txBox="1"/>
      </xdr:nvSpPr>
      <xdr:spPr>
        <a:xfrm flipH="1">
          <a:off x="6953943" y="14014912"/>
          <a:ext cx="474521"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㉑</a:t>
          </a:r>
        </a:p>
      </xdr:txBody>
    </xdr:sp>
    <xdr:clientData/>
  </xdr:oneCellAnchor>
  <xdr:oneCellAnchor>
    <xdr:from>
      <xdr:col>10</xdr:col>
      <xdr:colOff>34290</xdr:colOff>
      <xdr:row>57</xdr:row>
      <xdr:rowOff>135255</xdr:rowOff>
    </xdr:from>
    <xdr:ext cx="474521" cy="435697"/>
    <xdr:sp macro="" textlink="">
      <xdr:nvSpPr>
        <xdr:cNvPr id="30" name="テキスト ボックス 29">
          <a:extLst>
            <a:ext uri="{FF2B5EF4-FFF2-40B4-BE49-F238E27FC236}">
              <a16:creationId xmlns:a16="http://schemas.microsoft.com/office/drawing/2014/main" id="{2A8FE7F0-E66F-4A91-906B-748A3EB69E1C}"/>
            </a:ext>
          </a:extLst>
        </xdr:cNvPr>
        <xdr:cNvSpPr txBox="1"/>
      </xdr:nvSpPr>
      <xdr:spPr>
        <a:xfrm flipH="1">
          <a:off x="4606290" y="14527530"/>
          <a:ext cx="474521"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㉓</a:t>
          </a:r>
        </a:p>
      </xdr:txBody>
    </xdr:sp>
    <xdr:clientData/>
  </xdr:oneCellAnchor>
  <mc:AlternateContent xmlns:mc="http://schemas.openxmlformats.org/markup-compatibility/2006">
    <mc:Choice xmlns:a14="http://schemas.microsoft.com/office/drawing/2010/main" Requires="a14">
      <xdr:twoCellAnchor editAs="oneCell">
        <xdr:from>
          <xdr:col>17</xdr:col>
          <xdr:colOff>350520</xdr:colOff>
          <xdr:row>2</xdr:row>
          <xdr:rowOff>7620</xdr:rowOff>
        </xdr:from>
        <xdr:to>
          <xdr:col>18</xdr:col>
          <xdr:colOff>304800</xdr:colOff>
          <xdr:row>2</xdr:row>
          <xdr:rowOff>247650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152400</xdr:colOff>
      <xdr:row>0</xdr:row>
      <xdr:rowOff>228599</xdr:rowOff>
    </xdr:from>
    <xdr:to>
      <xdr:col>14</xdr:col>
      <xdr:colOff>177166</xdr:colOff>
      <xdr:row>3</xdr:row>
      <xdr:rowOff>19049</xdr:rowOff>
    </xdr:to>
    <xdr:sp macro="" textlink="">
      <xdr:nvSpPr>
        <xdr:cNvPr id="2" name="吹き出し: 角を丸めた四角形 1">
          <a:extLst>
            <a:ext uri="{FF2B5EF4-FFF2-40B4-BE49-F238E27FC236}">
              <a16:creationId xmlns:a16="http://schemas.microsoft.com/office/drawing/2014/main" id="{0555A756-1ECA-4851-807E-1B30CBE65213}"/>
            </a:ext>
          </a:extLst>
        </xdr:cNvPr>
        <xdr:cNvSpPr/>
      </xdr:nvSpPr>
      <xdr:spPr>
        <a:xfrm>
          <a:off x="4933950" y="228599"/>
          <a:ext cx="1306831" cy="470535"/>
        </a:xfrm>
        <a:prstGeom prst="wedgeRoundRectCallout">
          <a:avLst>
            <a:gd name="adj1" fmla="val -52432"/>
            <a:gd name="adj2" fmla="val 77194"/>
            <a:gd name="adj3" fmla="val 16667"/>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mn-lt"/>
              <a:ea typeface="+mn-ea"/>
              <a:cs typeface="+mn-cs"/>
            </a:rPr>
            <a:t>回数券がある場合は「○」を入れてください</a:t>
          </a:r>
          <a:endParaRPr lang="ja-JP" altLang="ja-JP" sz="900">
            <a:solidFill>
              <a:sysClr val="windowText" lastClr="000000"/>
            </a:solidFill>
            <a:effectLst/>
          </a:endParaRPr>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121676</xdr:colOff>
      <xdr:row>3</xdr:row>
      <xdr:rowOff>81935</xdr:rowOff>
    </xdr:from>
    <xdr:to>
      <xdr:col>14</xdr:col>
      <xdr:colOff>409677</xdr:colOff>
      <xdr:row>6</xdr:row>
      <xdr:rowOff>30726</xdr:rowOff>
    </xdr:to>
    <xdr:sp macro="" textlink="">
      <xdr:nvSpPr>
        <xdr:cNvPr id="2" name="吹き出し: 角を丸めた四角形 1">
          <a:extLst>
            <a:ext uri="{FF2B5EF4-FFF2-40B4-BE49-F238E27FC236}">
              <a16:creationId xmlns:a16="http://schemas.microsoft.com/office/drawing/2014/main" id="{7869ADE6-D79E-483F-A7DB-8C2D8C77D8A2}"/>
            </a:ext>
          </a:extLst>
        </xdr:cNvPr>
        <xdr:cNvSpPr/>
      </xdr:nvSpPr>
      <xdr:spPr>
        <a:xfrm>
          <a:off x="5133731" y="760115"/>
          <a:ext cx="1341466" cy="535531"/>
        </a:xfrm>
        <a:prstGeom prst="wedgeRoundRectCallout">
          <a:avLst>
            <a:gd name="adj1" fmla="val -64453"/>
            <a:gd name="adj2" fmla="val 43517"/>
            <a:gd name="adj3" fmla="val 16667"/>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b="1">
              <a:solidFill>
                <a:sysClr val="windowText" lastClr="000000"/>
              </a:solidFill>
              <a:effectLst/>
              <a:latin typeface="+mn-lt"/>
              <a:ea typeface="+mn-ea"/>
              <a:cs typeface="+mn-cs"/>
            </a:rPr>
            <a:t>回数券がある場合は「○」を入れてください</a:t>
          </a:r>
          <a:endParaRPr lang="ja-JP" altLang="ja-JP" sz="1000" b="1">
            <a:solidFill>
              <a:sysClr val="windowText" lastClr="000000"/>
            </a:solidFill>
            <a:effectLst/>
          </a:endParaRPr>
        </a:p>
        <a:p>
          <a:pPr algn="l"/>
          <a:endParaRPr kumimoji="1" lang="ja-JP" altLang="en-US" sz="1100"/>
        </a:p>
      </xdr:txBody>
    </xdr:sp>
    <xdr:clientData/>
  </xdr:twoCellAnchor>
  <xdr:twoCellAnchor>
    <xdr:from>
      <xdr:col>1</xdr:col>
      <xdr:colOff>76200</xdr:colOff>
      <xdr:row>0</xdr:row>
      <xdr:rowOff>87631</xdr:rowOff>
    </xdr:from>
    <xdr:to>
      <xdr:col>3</xdr:col>
      <xdr:colOff>143387</xdr:colOff>
      <xdr:row>1</xdr:row>
      <xdr:rowOff>114300</xdr:rowOff>
    </xdr:to>
    <xdr:sp macro="" textlink="">
      <xdr:nvSpPr>
        <xdr:cNvPr id="3" name="吹き出し: 角を丸めた四角形 2">
          <a:extLst>
            <a:ext uri="{FF2B5EF4-FFF2-40B4-BE49-F238E27FC236}">
              <a16:creationId xmlns:a16="http://schemas.microsoft.com/office/drawing/2014/main" id="{45FC682F-3800-44C4-B924-EB84B39C0A24}"/>
            </a:ext>
          </a:extLst>
        </xdr:cNvPr>
        <xdr:cNvSpPr/>
      </xdr:nvSpPr>
      <xdr:spPr>
        <a:xfrm>
          <a:off x="342900" y="91441"/>
          <a:ext cx="1141607" cy="251459"/>
        </a:xfrm>
        <a:prstGeom prst="wedgeRoundRectCallout">
          <a:avLst>
            <a:gd name="adj1" fmla="val -3521"/>
            <a:gd name="adj2" fmla="val 73611"/>
            <a:gd name="adj3" fmla="val 16667"/>
          </a:avLst>
        </a:prstGeom>
        <a:solidFill>
          <a:schemeClr val="bg1"/>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aseline="0">
              <a:solidFill>
                <a:sysClr val="windowText" lastClr="000000"/>
              </a:solidFill>
            </a:rPr>
            <a:t>記入してください</a:t>
          </a:r>
        </a:p>
      </xdr:txBody>
    </xdr:sp>
    <xdr:clientData/>
  </xdr:twoCellAnchor>
  <xdr:twoCellAnchor>
    <xdr:from>
      <xdr:col>8</xdr:col>
      <xdr:colOff>196501</xdr:colOff>
      <xdr:row>0</xdr:row>
      <xdr:rowOff>28820</xdr:rowOff>
    </xdr:from>
    <xdr:to>
      <xdr:col>12</xdr:col>
      <xdr:colOff>276532</xdr:colOff>
      <xdr:row>2</xdr:row>
      <xdr:rowOff>153629</xdr:rowOff>
    </xdr:to>
    <xdr:sp macro="" textlink="">
      <xdr:nvSpPr>
        <xdr:cNvPr id="4" name="吹き出し: 角を丸めた四角形 3">
          <a:extLst>
            <a:ext uri="{FF2B5EF4-FFF2-40B4-BE49-F238E27FC236}">
              <a16:creationId xmlns:a16="http://schemas.microsoft.com/office/drawing/2014/main" id="{0A5B30B5-98B7-4395-A167-5D6C21E11081}"/>
            </a:ext>
          </a:extLst>
        </xdr:cNvPr>
        <xdr:cNvSpPr/>
      </xdr:nvSpPr>
      <xdr:spPr>
        <a:xfrm>
          <a:off x="3551206" y="26915"/>
          <a:ext cx="1737381" cy="631539"/>
        </a:xfrm>
        <a:prstGeom prst="wedgeRoundRectCallout">
          <a:avLst>
            <a:gd name="adj1" fmla="val -82679"/>
            <a:gd name="adj2" fmla="val -21139"/>
            <a:gd name="adj3" fmla="val 16667"/>
          </a:avLst>
        </a:prstGeom>
        <a:noFill/>
        <a:ln w="9525"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出勤日数を記入してください</a:t>
          </a: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テレワークや出張などで別途清算する日数は含みません</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2</xdr:col>
      <xdr:colOff>573549</xdr:colOff>
      <xdr:row>8</xdr:row>
      <xdr:rowOff>92177</xdr:rowOff>
    </xdr:from>
    <xdr:to>
      <xdr:col>10</xdr:col>
      <xdr:colOff>655485</xdr:colOff>
      <xdr:row>9</xdr:row>
      <xdr:rowOff>194597</xdr:rowOff>
    </xdr:to>
    <xdr:sp macro="" textlink="">
      <xdr:nvSpPr>
        <xdr:cNvPr id="5" name="吹き出し: 角を丸めた四角形 4">
          <a:extLst>
            <a:ext uri="{FF2B5EF4-FFF2-40B4-BE49-F238E27FC236}">
              <a16:creationId xmlns:a16="http://schemas.microsoft.com/office/drawing/2014/main" id="{2809B154-ACE2-4A6E-B7E0-E334A35B8341}"/>
            </a:ext>
          </a:extLst>
        </xdr:cNvPr>
        <xdr:cNvSpPr/>
      </xdr:nvSpPr>
      <xdr:spPr>
        <a:xfrm>
          <a:off x="1068849" y="1781912"/>
          <a:ext cx="3712866" cy="310065"/>
        </a:xfrm>
        <a:prstGeom prst="wedgeRoundRectCallout">
          <a:avLst>
            <a:gd name="adj1" fmla="val -15658"/>
            <a:gd name="adj2" fmla="val -186483"/>
            <a:gd name="adj3" fmla="val 16667"/>
          </a:avLst>
        </a:prstGeom>
        <a:solidFill>
          <a:schemeClr val="bg1"/>
        </a:solidFill>
        <a:ln w="9525"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乗車区間ごとに”現金”　”</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IC</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”定期”の金額を記入してください</a:t>
          </a:r>
          <a:endParaRPr kumimoji="1" lang="ja-JP" altLang="en-US" sz="1100" b="1"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5C093-6D8D-4DE1-BE72-452263715A92}">
  <sheetPr>
    <pageSetUpPr fitToPage="1"/>
  </sheetPr>
  <dimension ref="A1:T61"/>
  <sheetViews>
    <sheetView tabSelected="1" zoomScale="85" zoomScaleNormal="85" workbookViewId="0">
      <selection activeCell="O56" sqref="O56:P57"/>
    </sheetView>
  </sheetViews>
  <sheetFormatPr defaultColWidth="9" defaultRowHeight="21" outlineLevelRow="1" x14ac:dyDescent="0.25"/>
  <cols>
    <col min="1" max="16" width="6.6640625" style="1" customWidth="1"/>
    <col min="17" max="17" width="12.109375" style="1" customWidth="1"/>
    <col min="18" max="18" width="9.6640625" style="1" customWidth="1"/>
    <col min="19" max="19" width="9.6640625" style="181" customWidth="1"/>
    <col min="20" max="16384" width="9" style="1"/>
  </cols>
  <sheetData>
    <row r="1" spans="1:20" ht="24.6" customHeight="1" x14ac:dyDescent="0.25">
      <c r="N1" s="508" t="s">
        <v>86</v>
      </c>
      <c r="O1" s="508"/>
      <c r="P1" s="394"/>
      <c r="Q1" s="394"/>
      <c r="R1" s="394"/>
      <c r="S1" s="394"/>
    </row>
    <row r="2" spans="1:20" ht="19.5" customHeight="1" x14ac:dyDescent="0.25">
      <c r="A2" s="509" t="s">
        <v>87</v>
      </c>
      <c r="B2" s="509"/>
      <c r="C2" s="509"/>
      <c r="D2" s="509"/>
      <c r="E2" s="509"/>
      <c r="F2" s="509"/>
      <c r="G2" s="509"/>
      <c r="H2" s="509"/>
      <c r="I2" s="509"/>
      <c r="J2" s="509"/>
      <c r="K2" s="509"/>
      <c r="L2" s="509"/>
      <c r="M2" s="509"/>
      <c r="N2" s="509"/>
      <c r="O2" s="509"/>
      <c r="P2" s="509"/>
      <c r="Q2" s="509"/>
      <c r="R2" s="509"/>
    </row>
    <row r="3" spans="1:20" ht="19.5" customHeight="1" x14ac:dyDescent="0.2">
      <c r="A3" s="2">
        <v>2026</v>
      </c>
      <c r="B3" s="3" t="s">
        <v>0</v>
      </c>
      <c r="C3" s="3">
        <v>4</v>
      </c>
      <c r="D3" s="3" t="s">
        <v>1</v>
      </c>
      <c r="E3" s="3"/>
      <c r="F3" s="3"/>
      <c r="G3" s="3"/>
      <c r="H3" s="3"/>
      <c r="I3" s="3"/>
      <c r="J3" s="3"/>
      <c r="K3" s="3"/>
      <c r="L3" s="3"/>
      <c r="M3" s="3"/>
      <c r="N3" s="3"/>
      <c r="O3" s="3"/>
      <c r="P3" s="377" t="s">
        <v>118</v>
      </c>
      <c r="Q3" s="377"/>
      <c r="R3" s="377"/>
      <c r="S3" s="377"/>
    </row>
    <row r="4" spans="1:20" s="4" customFormat="1" ht="18.75" customHeight="1" x14ac:dyDescent="0.2">
      <c r="A4" s="483"/>
      <c r="B4" s="484"/>
      <c r="C4" s="510" t="s">
        <v>2</v>
      </c>
      <c r="D4" s="510"/>
      <c r="E4" s="510"/>
      <c r="F4" s="510"/>
      <c r="G4" s="381" t="s">
        <v>115</v>
      </c>
      <c r="H4" s="381"/>
      <c r="I4" s="381"/>
      <c r="J4" s="381"/>
      <c r="K4" s="376" t="s">
        <v>116</v>
      </c>
      <c r="L4" s="376"/>
      <c r="M4" s="376"/>
      <c r="N4" s="376"/>
      <c r="O4" s="378"/>
      <c r="P4" s="376" t="s">
        <v>117</v>
      </c>
      <c r="Q4" s="376"/>
      <c r="R4" s="376"/>
      <c r="S4" s="376"/>
    </row>
    <row r="5" spans="1:20" s="4" customFormat="1" ht="18.75" customHeight="1" x14ac:dyDescent="0.2">
      <c r="A5" s="383" t="s">
        <v>3</v>
      </c>
      <c r="B5" s="416"/>
      <c r="C5" s="383"/>
      <c r="D5" s="384"/>
      <c r="E5" s="384"/>
      <c r="F5" s="384"/>
      <c r="G5" s="382"/>
      <c r="H5" s="382"/>
      <c r="I5" s="382"/>
      <c r="J5" s="382"/>
      <c r="K5" s="379"/>
      <c r="L5" s="380"/>
      <c r="M5" s="380"/>
      <c r="N5" s="380"/>
      <c r="O5" s="380"/>
      <c r="P5" s="375"/>
      <c r="Q5" s="375"/>
      <c r="R5" s="375"/>
      <c r="S5" s="375"/>
    </row>
    <row r="6" spans="1:20" s="4" customFormat="1" ht="18.75" customHeight="1" x14ac:dyDescent="0.2">
      <c r="A6" s="383" t="s">
        <v>4</v>
      </c>
      <c r="B6" s="416"/>
      <c r="C6" s="383"/>
      <c r="D6" s="384"/>
      <c r="E6" s="384"/>
      <c r="F6" s="384"/>
      <c r="G6" s="382"/>
      <c r="H6" s="382"/>
      <c r="I6" s="382"/>
      <c r="J6" s="382"/>
      <c r="K6" s="379"/>
      <c r="L6" s="380"/>
      <c r="M6" s="380"/>
      <c r="N6" s="380"/>
      <c r="O6" s="380"/>
      <c r="P6" s="375"/>
      <c r="Q6" s="375"/>
      <c r="R6" s="375"/>
      <c r="S6" s="375"/>
    </row>
    <row r="7" spans="1:20" s="4" customFormat="1" ht="18.75" customHeight="1" x14ac:dyDescent="0.2">
      <c r="A7" s="383" t="s">
        <v>5</v>
      </c>
      <c r="B7" s="416"/>
      <c r="C7" s="383"/>
      <c r="D7" s="384"/>
      <c r="E7" s="384"/>
      <c r="F7" s="384"/>
      <c r="G7" s="382"/>
      <c r="H7" s="382"/>
      <c r="I7" s="382"/>
      <c r="J7" s="382"/>
      <c r="K7" s="379"/>
      <c r="L7" s="380"/>
      <c r="M7" s="380"/>
      <c r="N7" s="380"/>
      <c r="O7" s="380"/>
      <c r="P7" s="375"/>
      <c r="Q7" s="375"/>
      <c r="R7" s="375"/>
      <c r="S7" s="375"/>
    </row>
    <row r="8" spans="1:20" s="4" customFormat="1" ht="18.75" customHeight="1" x14ac:dyDescent="0.2">
      <c r="A8" s="383" t="s">
        <v>6</v>
      </c>
      <c r="B8" s="416"/>
      <c r="C8" s="383"/>
      <c r="D8" s="384"/>
      <c r="E8" s="384"/>
      <c r="F8" s="384"/>
      <c r="G8" s="382"/>
      <c r="H8" s="382"/>
      <c r="I8" s="382"/>
      <c r="J8" s="382"/>
      <c r="K8" s="379"/>
      <c r="L8" s="380"/>
      <c r="M8" s="380"/>
      <c r="N8" s="380"/>
      <c r="O8" s="380"/>
      <c r="P8" s="375"/>
      <c r="Q8" s="375"/>
      <c r="R8" s="375"/>
      <c r="S8" s="375"/>
    </row>
    <row r="9" spans="1:20" s="4" customFormat="1" ht="18.75" customHeight="1" x14ac:dyDescent="0.2">
      <c r="A9" s="383" t="s">
        <v>7</v>
      </c>
      <c r="B9" s="416"/>
      <c r="C9" s="383"/>
      <c r="D9" s="384"/>
      <c r="E9" s="384"/>
      <c r="F9" s="384"/>
      <c r="G9" s="382"/>
      <c r="H9" s="382"/>
      <c r="I9" s="382"/>
      <c r="J9" s="382"/>
      <c r="K9" s="379"/>
      <c r="L9" s="380"/>
      <c r="M9" s="380"/>
      <c r="N9" s="380"/>
      <c r="O9" s="380"/>
      <c r="P9" s="375"/>
      <c r="Q9" s="375"/>
      <c r="R9" s="375"/>
      <c r="S9" s="375"/>
    </row>
    <row r="10" spans="1:20" s="4" customFormat="1" ht="18.75" customHeight="1" x14ac:dyDescent="0.25">
      <c r="A10" s="168"/>
      <c r="B10" s="168"/>
      <c r="C10" s="168"/>
      <c r="D10" s="169"/>
      <c r="E10" s="169"/>
      <c r="F10" s="168"/>
      <c r="G10" s="169"/>
      <c r="H10" s="169"/>
      <c r="I10" s="168"/>
      <c r="J10" s="168"/>
      <c r="K10" s="168"/>
      <c r="L10" s="168"/>
      <c r="M10" s="168"/>
      <c r="N10" s="170"/>
      <c r="O10" s="170"/>
      <c r="P10" s="170"/>
      <c r="Q10" s="170"/>
      <c r="R10" s="170"/>
      <c r="S10" s="176"/>
    </row>
    <row r="11" spans="1:20" s="4" customFormat="1" ht="11.4" customHeight="1" x14ac:dyDescent="0.65">
      <c r="A11" s="2"/>
      <c r="B11" s="5"/>
      <c r="C11" s="5"/>
      <c r="D11" s="6"/>
      <c r="E11" s="6"/>
      <c r="G11" s="18"/>
      <c r="H11" s="6"/>
      <c r="I11" s="6"/>
      <c r="K11" s="18"/>
      <c r="L11" s="18"/>
      <c r="M11" s="18"/>
      <c r="N11" s="18"/>
      <c r="Q11" s="5"/>
      <c r="R11" s="172"/>
      <c r="S11" s="176"/>
    </row>
    <row r="12" spans="1:20" s="4" customFormat="1" ht="15" customHeight="1" x14ac:dyDescent="0.2">
      <c r="A12" s="511" t="s">
        <v>8</v>
      </c>
      <c r="B12" s="511" t="s">
        <v>9</v>
      </c>
      <c r="C12" s="499" t="s">
        <v>10</v>
      </c>
      <c r="D12" s="513" t="s">
        <v>11</v>
      </c>
      <c r="E12" s="514"/>
      <c r="F12" s="514"/>
      <c r="G12" s="515"/>
      <c r="H12" s="519" t="s">
        <v>102</v>
      </c>
      <c r="I12" s="519"/>
      <c r="J12" s="520"/>
      <c r="K12" s="499" t="s">
        <v>12</v>
      </c>
      <c r="L12" s="499" t="s">
        <v>13</v>
      </c>
      <c r="M12" s="499" t="s">
        <v>14</v>
      </c>
      <c r="N12" s="501" t="s">
        <v>15</v>
      </c>
      <c r="O12" s="502"/>
      <c r="P12" s="503"/>
      <c r="Q12" s="504" t="s">
        <v>16</v>
      </c>
      <c r="R12" s="506" t="s">
        <v>119</v>
      </c>
      <c r="S12" s="498" t="s">
        <v>85</v>
      </c>
      <c r="T12" s="164"/>
    </row>
    <row r="13" spans="1:20" s="4" customFormat="1" ht="15" customHeight="1" x14ac:dyDescent="0.2">
      <c r="A13" s="512"/>
      <c r="B13" s="512"/>
      <c r="C13" s="500"/>
      <c r="D13" s="516"/>
      <c r="E13" s="517"/>
      <c r="F13" s="517"/>
      <c r="G13" s="518"/>
      <c r="H13" s="521"/>
      <c r="I13" s="521"/>
      <c r="J13" s="522"/>
      <c r="K13" s="500"/>
      <c r="L13" s="500"/>
      <c r="M13" s="500"/>
      <c r="N13" s="7"/>
      <c r="O13" s="8" t="s">
        <v>17</v>
      </c>
      <c r="P13" s="9" t="s">
        <v>18</v>
      </c>
      <c r="Q13" s="505"/>
      <c r="R13" s="507"/>
      <c r="S13" s="498"/>
    </row>
    <row r="14" spans="1:20" s="4" customFormat="1" ht="21.9" customHeight="1" x14ac:dyDescent="0.25">
      <c r="A14" s="20">
        <f>IF(DAY(DATE($A$3,$C$3,ROW()-13))=ROW()-13, DATE($A$3,$C$3,ROW()-13), "")</f>
        <v>46113</v>
      </c>
      <c r="B14" s="21" t="str">
        <f>TEXT(A14,"aaa")</f>
        <v>水</v>
      </c>
      <c r="C14" s="27"/>
      <c r="D14" s="255"/>
      <c r="E14" s="256"/>
      <c r="F14" s="256"/>
      <c r="G14" s="257"/>
      <c r="H14" s="495"/>
      <c r="I14" s="496"/>
      <c r="J14" s="497"/>
      <c r="K14" s="208"/>
      <c r="L14" s="208"/>
      <c r="M14" s="208"/>
      <c r="N14" s="179" t="str">
        <f>IFERROR(IF((L14-K14-M14)=0,"",(L14-K14-M14)*24),"")</f>
        <v/>
      </c>
      <c r="O14" s="179" t="str">
        <f>IF(P14="",N14,N14-P14)</f>
        <v/>
      </c>
      <c r="P14" s="179" t="str">
        <f>IFERROR(IF(L14-K14-M14&gt;TIME(8,0,0), L14-K14-M14-TIME(8,0,0), "")*24, "")</f>
        <v/>
      </c>
      <c r="Q14" s="10"/>
      <c r="R14" s="234" t="str">
        <f>IF(OR(D14="出勤後出張➡直帰（交通費片道別途旅費精算）",D14="出張先直行➡出勤（交通費片道別途旅費精算）"),"▲",IF(OR(D14="テレワーク",D14="終日出張（交通費別途旅費精算）"),"●",IF(D14="年次有給休暇","○","")))</f>
        <v/>
      </c>
      <c r="S14" s="184" t="str">
        <f>IF(AND(C14="", WEEKDAY(A14,2)&lt;6,N14&lt;&gt;""), "⚠ ", "")</f>
        <v/>
      </c>
    </row>
    <row r="15" spans="1:20" s="4" customFormat="1" ht="21.9" customHeight="1" x14ac:dyDescent="0.25">
      <c r="A15" s="20">
        <f t="shared" ref="A15:A44" si="0">IF(DAY(DATE($A$3,$C$3,ROW()-13))=ROW()-13, DATE($A$3,$C$3,ROW()-13), "")</f>
        <v>46114</v>
      </c>
      <c r="B15" s="21" t="str">
        <f t="shared" ref="B15:B43" si="1">TEXT(A15,"aaa")</f>
        <v>木</v>
      </c>
      <c r="C15" s="27"/>
      <c r="D15" s="255"/>
      <c r="E15" s="256"/>
      <c r="F15" s="256"/>
      <c r="G15" s="257"/>
      <c r="H15" s="495"/>
      <c r="I15" s="496"/>
      <c r="J15" s="497"/>
      <c r="K15" s="208"/>
      <c r="L15" s="208"/>
      <c r="M15" s="208"/>
      <c r="N15" s="179" t="str">
        <f t="shared" ref="N15:N43" si="2">IFERROR(IF((L15-K15-M15)=0,"",(L15-K15-M15)*24),"")</f>
        <v/>
      </c>
      <c r="O15" s="179" t="str">
        <f t="shared" ref="O15:O43" si="3">IF(P15="",N15,N15-P15)</f>
        <v/>
      </c>
      <c r="P15" s="179" t="str">
        <f t="shared" ref="P15:P43" si="4">IFERROR(IF(L15-K15-M15&gt;TIME(8,0,0), L15-K15-M15-TIME(8,0,0), "")*24, "")</f>
        <v/>
      </c>
      <c r="Q15" s="10"/>
      <c r="R15" s="234" t="str">
        <f t="shared" ref="R15:R44" si="5">IF(OR(D15="出勤後出張➡直帰（交通費片道別途旅費精算）",D15="出張先直行➡出勤（交通費片道別途旅費精算）"),"▲",IF(OR(D15="テレワーク",D15="終日出張（交通費別途旅費精算）"),"●",IF(D15="年次有給休暇","○","")))</f>
        <v/>
      </c>
      <c r="S15" s="184" t="str">
        <f t="shared" ref="S15:S43" si="6">IF(AND(C15="", WEEKDAY(A15,2)&lt;6,N15&lt;&gt;""), "⚠ ", "")</f>
        <v/>
      </c>
    </row>
    <row r="16" spans="1:20" s="4" customFormat="1" ht="21.9" customHeight="1" x14ac:dyDescent="0.25">
      <c r="A16" s="20">
        <f t="shared" si="0"/>
        <v>46115</v>
      </c>
      <c r="B16" s="21" t="str">
        <f t="shared" si="1"/>
        <v>金</v>
      </c>
      <c r="C16" s="27"/>
      <c r="D16" s="255"/>
      <c r="E16" s="256"/>
      <c r="F16" s="256"/>
      <c r="G16" s="257"/>
      <c r="H16" s="495"/>
      <c r="I16" s="496"/>
      <c r="J16" s="497"/>
      <c r="K16" s="208"/>
      <c r="L16" s="208"/>
      <c r="M16" s="208"/>
      <c r="N16" s="179" t="str">
        <f t="shared" si="2"/>
        <v/>
      </c>
      <c r="O16" s="179" t="str">
        <f t="shared" si="3"/>
        <v/>
      </c>
      <c r="P16" s="179" t="str">
        <f t="shared" si="4"/>
        <v/>
      </c>
      <c r="Q16" s="12"/>
      <c r="R16" s="234" t="str">
        <f t="shared" si="5"/>
        <v/>
      </c>
      <c r="S16" s="184" t="str">
        <f t="shared" si="6"/>
        <v/>
      </c>
    </row>
    <row r="17" spans="1:19" s="4" customFormat="1" ht="21.9" customHeight="1" x14ac:dyDescent="0.25">
      <c r="A17" s="20">
        <f t="shared" si="0"/>
        <v>46116</v>
      </c>
      <c r="B17" s="21" t="str">
        <f t="shared" si="1"/>
        <v>土</v>
      </c>
      <c r="C17" s="27"/>
      <c r="D17" s="255"/>
      <c r="E17" s="256"/>
      <c r="F17" s="256"/>
      <c r="G17" s="257"/>
      <c r="H17" s="495"/>
      <c r="I17" s="496"/>
      <c r="J17" s="497"/>
      <c r="K17" s="208"/>
      <c r="L17" s="208"/>
      <c r="M17" s="208"/>
      <c r="N17" s="179" t="str">
        <f t="shared" si="2"/>
        <v/>
      </c>
      <c r="O17" s="179" t="str">
        <f t="shared" si="3"/>
        <v/>
      </c>
      <c r="P17" s="179" t="str">
        <f t="shared" si="4"/>
        <v/>
      </c>
      <c r="Q17" s="10"/>
      <c r="R17" s="234" t="str">
        <f t="shared" si="5"/>
        <v/>
      </c>
      <c r="S17" s="184" t="str">
        <f t="shared" si="6"/>
        <v/>
      </c>
    </row>
    <row r="18" spans="1:19" s="4" customFormat="1" ht="21.9" customHeight="1" x14ac:dyDescent="0.25">
      <c r="A18" s="20">
        <f t="shared" si="0"/>
        <v>46117</v>
      </c>
      <c r="B18" s="21" t="str">
        <f t="shared" si="1"/>
        <v>日</v>
      </c>
      <c r="C18" s="27"/>
      <c r="D18" s="255"/>
      <c r="E18" s="256"/>
      <c r="F18" s="256"/>
      <c r="G18" s="257"/>
      <c r="H18" s="495"/>
      <c r="I18" s="496"/>
      <c r="J18" s="497"/>
      <c r="K18" s="208"/>
      <c r="L18" s="208"/>
      <c r="M18" s="208"/>
      <c r="N18" s="179" t="str">
        <f t="shared" si="2"/>
        <v/>
      </c>
      <c r="O18" s="179" t="str">
        <f t="shared" si="3"/>
        <v/>
      </c>
      <c r="P18" s="179" t="str">
        <f t="shared" si="4"/>
        <v/>
      </c>
      <c r="Q18" s="10"/>
      <c r="R18" s="234" t="str">
        <f t="shared" si="5"/>
        <v/>
      </c>
      <c r="S18" s="184" t="str">
        <f t="shared" si="6"/>
        <v/>
      </c>
    </row>
    <row r="19" spans="1:19" s="4" customFormat="1" ht="21.9" customHeight="1" x14ac:dyDescent="0.25">
      <c r="A19" s="20">
        <f t="shared" si="0"/>
        <v>46118</v>
      </c>
      <c r="B19" s="21" t="str">
        <f t="shared" si="1"/>
        <v>月</v>
      </c>
      <c r="C19" s="27"/>
      <c r="D19" s="255"/>
      <c r="E19" s="256"/>
      <c r="F19" s="256"/>
      <c r="G19" s="257"/>
      <c r="H19" s="495"/>
      <c r="I19" s="496"/>
      <c r="J19" s="497"/>
      <c r="K19" s="208"/>
      <c r="L19" s="208"/>
      <c r="M19" s="208"/>
      <c r="N19" s="179" t="str">
        <f t="shared" si="2"/>
        <v/>
      </c>
      <c r="O19" s="179" t="str">
        <f t="shared" si="3"/>
        <v/>
      </c>
      <c r="P19" s="179" t="str">
        <f t="shared" si="4"/>
        <v/>
      </c>
      <c r="Q19" s="11"/>
      <c r="R19" s="234" t="str">
        <f t="shared" si="5"/>
        <v/>
      </c>
      <c r="S19" s="184" t="str">
        <f t="shared" si="6"/>
        <v/>
      </c>
    </row>
    <row r="20" spans="1:19" s="4" customFormat="1" ht="21.9" customHeight="1" x14ac:dyDescent="0.25">
      <c r="A20" s="20">
        <f t="shared" si="0"/>
        <v>46119</v>
      </c>
      <c r="B20" s="21" t="str">
        <f t="shared" si="1"/>
        <v>火</v>
      </c>
      <c r="C20" s="27"/>
      <c r="D20" s="255"/>
      <c r="E20" s="256"/>
      <c r="F20" s="256"/>
      <c r="G20" s="257"/>
      <c r="H20" s="495"/>
      <c r="I20" s="496"/>
      <c r="J20" s="497"/>
      <c r="K20" s="208"/>
      <c r="L20" s="208"/>
      <c r="M20" s="208"/>
      <c r="N20" s="179" t="str">
        <f t="shared" si="2"/>
        <v/>
      </c>
      <c r="O20" s="179" t="str">
        <f t="shared" si="3"/>
        <v/>
      </c>
      <c r="P20" s="179" t="str">
        <f t="shared" si="4"/>
        <v/>
      </c>
      <c r="Q20" s="11"/>
      <c r="R20" s="234" t="str">
        <f t="shared" si="5"/>
        <v/>
      </c>
      <c r="S20" s="184" t="str">
        <f t="shared" si="6"/>
        <v/>
      </c>
    </row>
    <row r="21" spans="1:19" s="4" customFormat="1" ht="21.9" customHeight="1" x14ac:dyDescent="0.25">
      <c r="A21" s="20">
        <f t="shared" si="0"/>
        <v>46120</v>
      </c>
      <c r="B21" s="21" t="str">
        <f t="shared" si="1"/>
        <v>水</v>
      </c>
      <c r="C21" s="27"/>
      <c r="D21" s="255"/>
      <c r="E21" s="256"/>
      <c r="F21" s="256"/>
      <c r="G21" s="257"/>
      <c r="H21" s="495"/>
      <c r="I21" s="496"/>
      <c r="J21" s="497"/>
      <c r="K21" s="208"/>
      <c r="L21" s="208"/>
      <c r="M21" s="208"/>
      <c r="N21" s="179" t="str">
        <f t="shared" si="2"/>
        <v/>
      </c>
      <c r="O21" s="179" t="str">
        <f t="shared" si="3"/>
        <v/>
      </c>
      <c r="P21" s="179" t="str">
        <f t="shared" si="4"/>
        <v/>
      </c>
      <c r="Q21" s="10"/>
      <c r="R21" s="234" t="str">
        <f t="shared" si="5"/>
        <v/>
      </c>
      <c r="S21" s="184" t="str">
        <f t="shared" si="6"/>
        <v/>
      </c>
    </row>
    <row r="22" spans="1:19" s="4" customFormat="1" ht="21.9" customHeight="1" x14ac:dyDescent="0.25">
      <c r="A22" s="20">
        <f t="shared" si="0"/>
        <v>46121</v>
      </c>
      <c r="B22" s="21" t="str">
        <f t="shared" si="1"/>
        <v>木</v>
      </c>
      <c r="C22" s="27"/>
      <c r="D22" s="255"/>
      <c r="E22" s="256"/>
      <c r="F22" s="256"/>
      <c r="G22" s="257"/>
      <c r="H22" s="495"/>
      <c r="I22" s="496"/>
      <c r="J22" s="497"/>
      <c r="K22" s="208"/>
      <c r="L22" s="208"/>
      <c r="M22" s="208"/>
      <c r="N22" s="179" t="str">
        <f t="shared" si="2"/>
        <v/>
      </c>
      <c r="O22" s="179" t="str">
        <f t="shared" si="3"/>
        <v/>
      </c>
      <c r="P22" s="179" t="str">
        <f t="shared" si="4"/>
        <v/>
      </c>
      <c r="Q22" s="10"/>
      <c r="R22" s="234" t="str">
        <f t="shared" si="5"/>
        <v/>
      </c>
      <c r="S22" s="184" t="str">
        <f t="shared" si="6"/>
        <v/>
      </c>
    </row>
    <row r="23" spans="1:19" s="4" customFormat="1" ht="21.9" customHeight="1" x14ac:dyDescent="0.25">
      <c r="A23" s="20">
        <f t="shared" si="0"/>
        <v>46122</v>
      </c>
      <c r="B23" s="21" t="str">
        <f t="shared" si="1"/>
        <v>金</v>
      </c>
      <c r="C23" s="27"/>
      <c r="D23" s="255"/>
      <c r="E23" s="256"/>
      <c r="F23" s="256"/>
      <c r="G23" s="257"/>
      <c r="H23" s="495"/>
      <c r="I23" s="496"/>
      <c r="J23" s="497"/>
      <c r="K23" s="208"/>
      <c r="L23" s="208"/>
      <c r="M23" s="208"/>
      <c r="N23" s="179" t="str">
        <f t="shared" si="2"/>
        <v/>
      </c>
      <c r="O23" s="179" t="str">
        <f t="shared" si="3"/>
        <v/>
      </c>
      <c r="P23" s="179" t="str">
        <f t="shared" si="4"/>
        <v/>
      </c>
      <c r="Q23" s="10"/>
      <c r="R23" s="234" t="str">
        <f t="shared" si="5"/>
        <v/>
      </c>
      <c r="S23" s="184" t="str">
        <f t="shared" si="6"/>
        <v/>
      </c>
    </row>
    <row r="24" spans="1:19" s="4" customFormat="1" ht="21.9" customHeight="1" x14ac:dyDescent="0.25">
      <c r="A24" s="20">
        <f t="shared" si="0"/>
        <v>46123</v>
      </c>
      <c r="B24" s="21" t="str">
        <f t="shared" si="1"/>
        <v>土</v>
      </c>
      <c r="C24" s="27"/>
      <c r="D24" s="255"/>
      <c r="E24" s="256"/>
      <c r="F24" s="256"/>
      <c r="G24" s="257"/>
      <c r="H24" s="495"/>
      <c r="I24" s="496"/>
      <c r="J24" s="497"/>
      <c r="K24" s="208"/>
      <c r="L24" s="208"/>
      <c r="M24" s="208"/>
      <c r="N24" s="179" t="str">
        <f t="shared" si="2"/>
        <v/>
      </c>
      <c r="O24" s="179" t="str">
        <f t="shared" si="3"/>
        <v/>
      </c>
      <c r="P24" s="179" t="str">
        <f t="shared" si="4"/>
        <v/>
      </c>
      <c r="Q24" s="10"/>
      <c r="R24" s="234" t="str">
        <f t="shared" si="5"/>
        <v/>
      </c>
      <c r="S24" s="184" t="str">
        <f t="shared" si="6"/>
        <v/>
      </c>
    </row>
    <row r="25" spans="1:19" s="4" customFormat="1" ht="21.9" customHeight="1" x14ac:dyDescent="0.25">
      <c r="A25" s="20">
        <f t="shared" si="0"/>
        <v>46124</v>
      </c>
      <c r="B25" s="21" t="str">
        <f t="shared" si="1"/>
        <v>日</v>
      </c>
      <c r="C25" s="27"/>
      <c r="D25" s="255"/>
      <c r="E25" s="256"/>
      <c r="F25" s="256"/>
      <c r="G25" s="257"/>
      <c r="H25" s="495"/>
      <c r="I25" s="496"/>
      <c r="J25" s="497"/>
      <c r="K25" s="208"/>
      <c r="L25" s="208"/>
      <c r="M25" s="208"/>
      <c r="N25" s="179" t="str">
        <f t="shared" si="2"/>
        <v/>
      </c>
      <c r="O25" s="179" t="str">
        <f t="shared" si="3"/>
        <v/>
      </c>
      <c r="P25" s="179" t="str">
        <f t="shared" si="4"/>
        <v/>
      </c>
      <c r="Q25" s="10"/>
      <c r="R25" s="234" t="str">
        <f t="shared" si="5"/>
        <v/>
      </c>
      <c r="S25" s="184" t="str">
        <f t="shared" si="6"/>
        <v/>
      </c>
    </row>
    <row r="26" spans="1:19" s="4" customFormat="1" ht="21.9" customHeight="1" x14ac:dyDescent="0.25">
      <c r="A26" s="20">
        <f t="shared" si="0"/>
        <v>46125</v>
      </c>
      <c r="B26" s="21" t="str">
        <f t="shared" si="1"/>
        <v>月</v>
      </c>
      <c r="C26" s="27"/>
      <c r="D26" s="255"/>
      <c r="E26" s="256"/>
      <c r="F26" s="256"/>
      <c r="G26" s="257"/>
      <c r="H26" s="495"/>
      <c r="I26" s="496"/>
      <c r="J26" s="497"/>
      <c r="K26" s="208"/>
      <c r="L26" s="208"/>
      <c r="M26" s="208"/>
      <c r="N26" s="179" t="str">
        <f t="shared" si="2"/>
        <v/>
      </c>
      <c r="O26" s="179" t="str">
        <f t="shared" si="3"/>
        <v/>
      </c>
      <c r="P26" s="179" t="str">
        <f t="shared" si="4"/>
        <v/>
      </c>
      <c r="Q26" s="11"/>
      <c r="R26" s="234" t="str">
        <f t="shared" si="5"/>
        <v/>
      </c>
      <c r="S26" s="184" t="str">
        <f t="shared" si="6"/>
        <v/>
      </c>
    </row>
    <row r="27" spans="1:19" s="4" customFormat="1" ht="21.9" customHeight="1" x14ac:dyDescent="0.25">
      <c r="A27" s="20">
        <f t="shared" si="0"/>
        <v>46126</v>
      </c>
      <c r="B27" s="21" t="str">
        <f t="shared" si="1"/>
        <v>火</v>
      </c>
      <c r="C27" s="27"/>
      <c r="D27" s="255"/>
      <c r="E27" s="256"/>
      <c r="F27" s="256"/>
      <c r="G27" s="257"/>
      <c r="H27" s="495"/>
      <c r="I27" s="496"/>
      <c r="J27" s="497"/>
      <c r="K27" s="208"/>
      <c r="L27" s="208"/>
      <c r="M27" s="208"/>
      <c r="N27" s="179" t="str">
        <f t="shared" si="2"/>
        <v/>
      </c>
      <c r="O27" s="179" t="str">
        <f t="shared" si="3"/>
        <v/>
      </c>
      <c r="P27" s="179" t="str">
        <f t="shared" si="4"/>
        <v/>
      </c>
      <c r="Q27" s="11"/>
      <c r="R27" s="234" t="str">
        <f t="shared" si="5"/>
        <v/>
      </c>
      <c r="S27" s="184" t="str">
        <f t="shared" si="6"/>
        <v/>
      </c>
    </row>
    <row r="28" spans="1:19" s="4" customFormat="1" ht="21.9" customHeight="1" x14ac:dyDescent="0.25">
      <c r="A28" s="20">
        <f t="shared" si="0"/>
        <v>46127</v>
      </c>
      <c r="B28" s="21" t="str">
        <f t="shared" si="1"/>
        <v>水</v>
      </c>
      <c r="C28" s="27"/>
      <c r="D28" s="255"/>
      <c r="E28" s="256"/>
      <c r="F28" s="256"/>
      <c r="G28" s="257"/>
      <c r="H28" s="495"/>
      <c r="I28" s="496"/>
      <c r="J28" s="497"/>
      <c r="K28" s="208"/>
      <c r="L28" s="208"/>
      <c r="M28" s="208"/>
      <c r="N28" s="179" t="str">
        <f t="shared" si="2"/>
        <v/>
      </c>
      <c r="O28" s="179" t="str">
        <f t="shared" si="3"/>
        <v/>
      </c>
      <c r="P28" s="179" t="str">
        <f t="shared" si="4"/>
        <v/>
      </c>
      <c r="Q28" s="11"/>
      <c r="R28" s="234" t="str">
        <f t="shared" si="5"/>
        <v/>
      </c>
      <c r="S28" s="184" t="str">
        <f t="shared" si="6"/>
        <v/>
      </c>
    </row>
    <row r="29" spans="1:19" s="4" customFormat="1" ht="21.9" customHeight="1" x14ac:dyDescent="0.25">
      <c r="A29" s="20">
        <f t="shared" si="0"/>
        <v>46128</v>
      </c>
      <c r="B29" s="21" t="str">
        <f t="shared" si="1"/>
        <v>木</v>
      </c>
      <c r="C29" s="27"/>
      <c r="D29" s="255"/>
      <c r="E29" s="256"/>
      <c r="F29" s="256"/>
      <c r="G29" s="257"/>
      <c r="H29" s="495"/>
      <c r="I29" s="496"/>
      <c r="J29" s="497"/>
      <c r="K29" s="208"/>
      <c r="L29" s="208"/>
      <c r="M29" s="208"/>
      <c r="N29" s="179" t="str">
        <f t="shared" si="2"/>
        <v/>
      </c>
      <c r="O29" s="179" t="str">
        <f t="shared" si="3"/>
        <v/>
      </c>
      <c r="P29" s="179" t="str">
        <f t="shared" si="4"/>
        <v/>
      </c>
      <c r="Q29" s="11"/>
      <c r="R29" s="234" t="str">
        <f t="shared" si="5"/>
        <v/>
      </c>
      <c r="S29" s="184" t="str">
        <f t="shared" si="6"/>
        <v/>
      </c>
    </row>
    <row r="30" spans="1:19" s="4" customFormat="1" ht="21.9" customHeight="1" x14ac:dyDescent="0.25">
      <c r="A30" s="20">
        <f t="shared" si="0"/>
        <v>46129</v>
      </c>
      <c r="B30" s="21" t="str">
        <f t="shared" si="1"/>
        <v>金</v>
      </c>
      <c r="C30" s="27"/>
      <c r="D30" s="255"/>
      <c r="E30" s="256"/>
      <c r="F30" s="256"/>
      <c r="G30" s="257"/>
      <c r="H30" s="495"/>
      <c r="I30" s="496"/>
      <c r="J30" s="497"/>
      <c r="K30" s="208"/>
      <c r="L30" s="208"/>
      <c r="M30" s="208"/>
      <c r="N30" s="179" t="str">
        <f t="shared" si="2"/>
        <v/>
      </c>
      <c r="O30" s="179" t="str">
        <f t="shared" si="3"/>
        <v/>
      </c>
      <c r="P30" s="179" t="str">
        <f t="shared" si="4"/>
        <v/>
      </c>
      <c r="Q30" s="11"/>
      <c r="R30" s="234" t="str">
        <f t="shared" si="5"/>
        <v/>
      </c>
      <c r="S30" s="184" t="str">
        <f t="shared" si="6"/>
        <v/>
      </c>
    </row>
    <row r="31" spans="1:19" s="4" customFormat="1" ht="21.9" customHeight="1" x14ac:dyDescent="0.25">
      <c r="A31" s="20">
        <f t="shared" si="0"/>
        <v>46130</v>
      </c>
      <c r="B31" s="21" t="str">
        <f t="shared" si="1"/>
        <v>土</v>
      </c>
      <c r="C31" s="27"/>
      <c r="D31" s="255"/>
      <c r="E31" s="256"/>
      <c r="F31" s="256"/>
      <c r="G31" s="257"/>
      <c r="H31" s="495"/>
      <c r="I31" s="496"/>
      <c r="J31" s="497"/>
      <c r="K31" s="208"/>
      <c r="L31" s="208"/>
      <c r="M31" s="208"/>
      <c r="N31" s="179" t="str">
        <f t="shared" si="2"/>
        <v/>
      </c>
      <c r="O31" s="179" t="str">
        <f t="shared" si="3"/>
        <v/>
      </c>
      <c r="P31" s="179" t="str">
        <f t="shared" si="4"/>
        <v/>
      </c>
      <c r="Q31" s="11"/>
      <c r="R31" s="234" t="str">
        <f t="shared" si="5"/>
        <v/>
      </c>
      <c r="S31" s="184" t="str">
        <f t="shared" si="6"/>
        <v/>
      </c>
    </row>
    <row r="32" spans="1:19" s="4" customFormat="1" ht="21.9" customHeight="1" x14ac:dyDescent="0.25">
      <c r="A32" s="20">
        <f t="shared" si="0"/>
        <v>46131</v>
      </c>
      <c r="B32" s="21" t="str">
        <f t="shared" si="1"/>
        <v>日</v>
      </c>
      <c r="C32" s="27"/>
      <c r="D32" s="255"/>
      <c r="E32" s="256"/>
      <c r="F32" s="256"/>
      <c r="G32" s="257"/>
      <c r="H32" s="495"/>
      <c r="I32" s="496"/>
      <c r="J32" s="497"/>
      <c r="K32" s="208"/>
      <c r="L32" s="208"/>
      <c r="M32" s="208"/>
      <c r="N32" s="179" t="str">
        <f t="shared" si="2"/>
        <v/>
      </c>
      <c r="O32" s="179" t="str">
        <f t="shared" si="3"/>
        <v/>
      </c>
      <c r="P32" s="179" t="str">
        <f t="shared" si="4"/>
        <v/>
      </c>
      <c r="Q32" s="11"/>
      <c r="R32" s="234" t="str">
        <f t="shared" si="5"/>
        <v/>
      </c>
      <c r="S32" s="184" t="str">
        <f t="shared" si="6"/>
        <v/>
      </c>
    </row>
    <row r="33" spans="1:19" s="4" customFormat="1" ht="21.9" customHeight="1" x14ac:dyDescent="0.25">
      <c r="A33" s="20">
        <f t="shared" si="0"/>
        <v>46132</v>
      </c>
      <c r="B33" s="21" t="str">
        <f t="shared" si="1"/>
        <v>月</v>
      </c>
      <c r="C33" s="27"/>
      <c r="D33" s="255"/>
      <c r="E33" s="256"/>
      <c r="F33" s="256"/>
      <c r="G33" s="257"/>
      <c r="H33" s="495"/>
      <c r="I33" s="496"/>
      <c r="J33" s="497"/>
      <c r="K33" s="208"/>
      <c r="L33" s="208"/>
      <c r="M33" s="208"/>
      <c r="N33" s="179" t="str">
        <f t="shared" si="2"/>
        <v/>
      </c>
      <c r="O33" s="179" t="str">
        <f t="shared" si="3"/>
        <v/>
      </c>
      <c r="P33" s="179" t="str">
        <f t="shared" si="4"/>
        <v/>
      </c>
      <c r="Q33" s="11"/>
      <c r="R33" s="234" t="str">
        <f t="shared" si="5"/>
        <v/>
      </c>
      <c r="S33" s="184" t="str">
        <f t="shared" si="6"/>
        <v/>
      </c>
    </row>
    <row r="34" spans="1:19" s="4" customFormat="1" ht="21.9" customHeight="1" x14ac:dyDescent="0.25">
      <c r="A34" s="20">
        <f t="shared" si="0"/>
        <v>46133</v>
      </c>
      <c r="B34" s="21" t="str">
        <f t="shared" si="1"/>
        <v>火</v>
      </c>
      <c r="C34" s="27"/>
      <c r="D34" s="255"/>
      <c r="E34" s="256"/>
      <c r="F34" s="256"/>
      <c r="G34" s="257"/>
      <c r="H34" s="495"/>
      <c r="I34" s="496"/>
      <c r="J34" s="497"/>
      <c r="K34" s="208"/>
      <c r="L34" s="208"/>
      <c r="M34" s="208"/>
      <c r="N34" s="179" t="str">
        <f t="shared" si="2"/>
        <v/>
      </c>
      <c r="O34" s="179" t="str">
        <f t="shared" si="3"/>
        <v/>
      </c>
      <c r="P34" s="179" t="str">
        <f t="shared" si="4"/>
        <v/>
      </c>
      <c r="Q34" s="11"/>
      <c r="R34" s="234" t="str">
        <f t="shared" si="5"/>
        <v/>
      </c>
      <c r="S34" s="184" t="str">
        <f t="shared" si="6"/>
        <v/>
      </c>
    </row>
    <row r="35" spans="1:19" s="4" customFormat="1" ht="21.9" customHeight="1" x14ac:dyDescent="0.25">
      <c r="A35" s="20">
        <f t="shared" si="0"/>
        <v>46134</v>
      </c>
      <c r="B35" s="21" t="str">
        <f t="shared" si="1"/>
        <v>水</v>
      </c>
      <c r="C35" s="27"/>
      <c r="D35" s="255"/>
      <c r="E35" s="256"/>
      <c r="F35" s="256"/>
      <c r="G35" s="257"/>
      <c r="H35" s="495"/>
      <c r="I35" s="496"/>
      <c r="J35" s="497"/>
      <c r="K35" s="208"/>
      <c r="L35" s="208"/>
      <c r="M35" s="208"/>
      <c r="N35" s="179" t="str">
        <f t="shared" si="2"/>
        <v/>
      </c>
      <c r="O35" s="179" t="str">
        <f t="shared" si="3"/>
        <v/>
      </c>
      <c r="P35" s="179" t="str">
        <f t="shared" si="4"/>
        <v/>
      </c>
      <c r="Q35" s="11"/>
      <c r="R35" s="234" t="str">
        <f t="shared" si="5"/>
        <v/>
      </c>
      <c r="S35" s="184" t="str">
        <f t="shared" si="6"/>
        <v/>
      </c>
    </row>
    <row r="36" spans="1:19" s="4" customFormat="1" ht="21.9" customHeight="1" x14ac:dyDescent="0.25">
      <c r="A36" s="20">
        <f t="shared" si="0"/>
        <v>46135</v>
      </c>
      <c r="B36" s="21" t="str">
        <f t="shared" si="1"/>
        <v>木</v>
      </c>
      <c r="C36" s="27"/>
      <c r="D36" s="255"/>
      <c r="E36" s="256"/>
      <c r="F36" s="256"/>
      <c r="G36" s="257"/>
      <c r="H36" s="495"/>
      <c r="I36" s="496"/>
      <c r="J36" s="497"/>
      <c r="K36" s="208"/>
      <c r="L36" s="208"/>
      <c r="M36" s="208"/>
      <c r="N36" s="179" t="str">
        <f t="shared" si="2"/>
        <v/>
      </c>
      <c r="O36" s="179" t="str">
        <f t="shared" si="3"/>
        <v/>
      </c>
      <c r="P36" s="179" t="str">
        <f t="shared" si="4"/>
        <v/>
      </c>
      <c r="Q36" s="11"/>
      <c r="R36" s="234" t="str">
        <f t="shared" si="5"/>
        <v/>
      </c>
      <c r="S36" s="184" t="str">
        <f t="shared" si="6"/>
        <v/>
      </c>
    </row>
    <row r="37" spans="1:19" s="4" customFormat="1" ht="21.9" customHeight="1" x14ac:dyDescent="0.25">
      <c r="A37" s="20">
        <f t="shared" si="0"/>
        <v>46136</v>
      </c>
      <c r="B37" s="21" t="str">
        <f t="shared" si="1"/>
        <v>金</v>
      </c>
      <c r="C37" s="27"/>
      <c r="D37" s="255"/>
      <c r="E37" s="256"/>
      <c r="F37" s="256"/>
      <c r="G37" s="257"/>
      <c r="H37" s="495"/>
      <c r="I37" s="496"/>
      <c r="J37" s="497"/>
      <c r="K37" s="208"/>
      <c r="L37" s="208"/>
      <c r="M37" s="208"/>
      <c r="N37" s="179" t="str">
        <f t="shared" si="2"/>
        <v/>
      </c>
      <c r="O37" s="179" t="str">
        <f t="shared" si="3"/>
        <v/>
      </c>
      <c r="P37" s="179" t="str">
        <f t="shared" si="4"/>
        <v/>
      </c>
      <c r="Q37" s="11"/>
      <c r="R37" s="234" t="str">
        <f t="shared" si="5"/>
        <v/>
      </c>
      <c r="S37" s="184" t="str">
        <f t="shared" si="6"/>
        <v/>
      </c>
    </row>
    <row r="38" spans="1:19" s="4" customFormat="1" ht="21.9" customHeight="1" x14ac:dyDescent="0.25">
      <c r="A38" s="20">
        <f t="shared" si="0"/>
        <v>46137</v>
      </c>
      <c r="B38" s="21" t="str">
        <f t="shared" si="1"/>
        <v>土</v>
      </c>
      <c r="C38" s="27"/>
      <c r="D38" s="255"/>
      <c r="E38" s="256"/>
      <c r="F38" s="256"/>
      <c r="G38" s="257"/>
      <c r="H38" s="495"/>
      <c r="I38" s="496"/>
      <c r="J38" s="497"/>
      <c r="K38" s="208"/>
      <c r="L38" s="208"/>
      <c r="M38" s="208"/>
      <c r="N38" s="179" t="str">
        <f t="shared" si="2"/>
        <v/>
      </c>
      <c r="O38" s="179" t="str">
        <f t="shared" si="3"/>
        <v/>
      </c>
      <c r="P38" s="179" t="str">
        <f t="shared" si="4"/>
        <v/>
      </c>
      <c r="Q38" s="11"/>
      <c r="R38" s="234" t="str">
        <f t="shared" si="5"/>
        <v/>
      </c>
      <c r="S38" s="184" t="str">
        <f t="shared" si="6"/>
        <v/>
      </c>
    </row>
    <row r="39" spans="1:19" s="4" customFormat="1" ht="21.9" customHeight="1" x14ac:dyDescent="0.25">
      <c r="A39" s="20">
        <f t="shared" si="0"/>
        <v>46138</v>
      </c>
      <c r="B39" s="21" t="str">
        <f t="shared" si="1"/>
        <v>日</v>
      </c>
      <c r="C39" s="27"/>
      <c r="D39" s="255"/>
      <c r="E39" s="256"/>
      <c r="F39" s="256"/>
      <c r="G39" s="257"/>
      <c r="H39" s="495"/>
      <c r="I39" s="496"/>
      <c r="J39" s="497"/>
      <c r="K39" s="208"/>
      <c r="L39" s="208"/>
      <c r="M39" s="208"/>
      <c r="N39" s="179" t="str">
        <f t="shared" si="2"/>
        <v/>
      </c>
      <c r="O39" s="179" t="str">
        <f t="shared" si="3"/>
        <v/>
      </c>
      <c r="P39" s="179" t="str">
        <f t="shared" si="4"/>
        <v/>
      </c>
      <c r="Q39" s="11"/>
      <c r="R39" s="234" t="str">
        <f t="shared" si="5"/>
        <v/>
      </c>
      <c r="S39" s="184" t="str">
        <f t="shared" si="6"/>
        <v/>
      </c>
    </row>
    <row r="40" spans="1:19" s="4" customFormat="1" ht="21.9" customHeight="1" x14ac:dyDescent="0.25">
      <c r="A40" s="20">
        <f t="shared" si="0"/>
        <v>46139</v>
      </c>
      <c r="B40" s="21" t="str">
        <f t="shared" si="1"/>
        <v>月</v>
      </c>
      <c r="C40" s="27"/>
      <c r="D40" s="255"/>
      <c r="E40" s="256"/>
      <c r="F40" s="256"/>
      <c r="G40" s="257"/>
      <c r="H40" s="495"/>
      <c r="I40" s="496"/>
      <c r="J40" s="497"/>
      <c r="K40" s="208"/>
      <c r="L40" s="208"/>
      <c r="M40" s="208"/>
      <c r="N40" s="179" t="str">
        <f t="shared" si="2"/>
        <v/>
      </c>
      <c r="O40" s="179" t="str">
        <f t="shared" si="3"/>
        <v/>
      </c>
      <c r="P40" s="179" t="str">
        <f t="shared" si="4"/>
        <v/>
      </c>
      <c r="Q40" s="11"/>
      <c r="R40" s="234" t="str">
        <f t="shared" si="5"/>
        <v/>
      </c>
      <c r="S40" s="184" t="str">
        <f t="shared" si="6"/>
        <v/>
      </c>
    </row>
    <row r="41" spans="1:19" s="4" customFormat="1" ht="21.9" customHeight="1" x14ac:dyDescent="0.25">
      <c r="A41" s="20">
        <f t="shared" si="0"/>
        <v>46140</v>
      </c>
      <c r="B41" s="21" t="str">
        <f t="shared" si="1"/>
        <v>火</v>
      </c>
      <c r="C41" s="27"/>
      <c r="D41" s="255"/>
      <c r="E41" s="256"/>
      <c r="F41" s="256"/>
      <c r="G41" s="257"/>
      <c r="H41" s="495"/>
      <c r="I41" s="496"/>
      <c r="J41" s="497"/>
      <c r="K41" s="208"/>
      <c r="L41" s="208"/>
      <c r="M41" s="208"/>
      <c r="N41" s="179" t="str">
        <f t="shared" si="2"/>
        <v/>
      </c>
      <c r="O41" s="179" t="str">
        <f t="shared" si="3"/>
        <v/>
      </c>
      <c r="P41" s="179" t="str">
        <f t="shared" si="4"/>
        <v/>
      </c>
      <c r="Q41" s="11"/>
      <c r="R41" s="234" t="str">
        <f t="shared" si="5"/>
        <v/>
      </c>
      <c r="S41" s="184" t="str">
        <f t="shared" si="6"/>
        <v/>
      </c>
    </row>
    <row r="42" spans="1:19" s="4" customFormat="1" ht="21.9" customHeight="1" x14ac:dyDescent="0.25">
      <c r="A42" s="20">
        <f t="shared" si="0"/>
        <v>46141</v>
      </c>
      <c r="B42" s="21" t="str">
        <f t="shared" si="1"/>
        <v>水</v>
      </c>
      <c r="C42" s="27"/>
      <c r="D42" s="255"/>
      <c r="E42" s="256"/>
      <c r="F42" s="256"/>
      <c r="G42" s="257"/>
      <c r="H42" s="495"/>
      <c r="I42" s="496"/>
      <c r="J42" s="497"/>
      <c r="K42" s="208"/>
      <c r="L42" s="208"/>
      <c r="M42" s="208"/>
      <c r="N42" s="179" t="str">
        <f t="shared" si="2"/>
        <v/>
      </c>
      <c r="O42" s="179" t="str">
        <f t="shared" si="3"/>
        <v/>
      </c>
      <c r="P42" s="179" t="str">
        <f t="shared" si="4"/>
        <v/>
      </c>
      <c r="Q42" s="11"/>
      <c r="R42" s="234" t="str">
        <f t="shared" si="5"/>
        <v/>
      </c>
      <c r="S42" s="184" t="str">
        <f t="shared" si="6"/>
        <v/>
      </c>
    </row>
    <row r="43" spans="1:19" s="4" customFormat="1" ht="21.9" customHeight="1" x14ac:dyDescent="0.25">
      <c r="A43" s="20">
        <f t="shared" si="0"/>
        <v>46142</v>
      </c>
      <c r="B43" s="21" t="str">
        <f t="shared" si="1"/>
        <v>木</v>
      </c>
      <c r="C43" s="27"/>
      <c r="D43" s="255"/>
      <c r="E43" s="256"/>
      <c r="F43" s="256"/>
      <c r="G43" s="257"/>
      <c r="H43" s="495"/>
      <c r="I43" s="496"/>
      <c r="J43" s="497"/>
      <c r="K43" s="213"/>
      <c r="L43" s="213"/>
      <c r="M43" s="213"/>
      <c r="N43" s="179" t="str">
        <f t="shared" si="2"/>
        <v/>
      </c>
      <c r="O43" s="179" t="str">
        <f t="shared" si="3"/>
        <v/>
      </c>
      <c r="P43" s="179" t="str">
        <f t="shared" si="4"/>
        <v/>
      </c>
      <c r="Q43" s="11"/>
      <c r="R43" s="234" t="str">
        <f t="shared" si="5"/>
        <v/>
      </c>
      <c r="S43" s="184" t="str">
        <f t="shared" si="6"/>
        <v/>
      </c>
    </row>
    <row r="44" spans="1:19" s="4" customFormat="1" ht="21.9" customHeight="1" x14ac:dyDescent="0.25">
      <c r="A44" s="20" t="str">
        <f t="shared" si="0"/>
        <v/>
      </c>
      <c r="B44" s="21" t="str">
        <f t="shared" ref="B44" si="7">TEXT(A44,"aaa")</f>
        <v/>
      </c>
      <c r="C44" s="27"/>
      <c r="D44" s="255"/>
      <c r="E44" s="256"/>
      <c r="F44" s="256"/>
      <c r="G44" s="257"/>
      <c r="H44" s="495"/>
      <c r="I44" s="496"/>
      <c r="J44" s="497"/>
      <c r="K44" s="208"/>
      <c r="L44" s="208"/>
      <c r="M44" s="208"/>
      <c r="N44" s="179" t="str">
        <f t="shared" ref="N44" si="8">IFERROR(IF((L44-K44-M44)=0,"",(L44-K44-M44)*24),"")</f>
        <v/>
      </c>
      <c r="O44" s="179" t="str">
        <f t="shared" ref="O44" si="9">IF(P44="",N44,N44-P44)</f>
        <v/>
      </c>
      <c r="P44" s="179" t="str">
        <f t="shared" ref="P44" si="10">IFERROR(IF(L44-K44-M44&gt;TIME(8,0,0), L44-K44-M44-TIME(8,0,0), "")*24, "")</f>
        <v/>
      </c>
      <c r="Q44" s="11"/>
      <c r="R44" s="234" t="str">
        <f t="shared" si="5"/>
        <v/>
      </c>
      <c r="S44" s="184" t="e">
        <f t="shared" ref="S44" si="11">IF(AND(C44="", WEEKDAY(A44,2)&lt;6,N44&lt;&gt;""), "⚠ ", "")</f>
        <v>#VALUE!</v>
      </c>
    </row>
    <row r="45" spans="1:19" s="4" customFormat="1" ht="21.9" customHeight="1" x14ac:dyDescent="0.25">
      <c r="A45" s="3"/>
      <c r="B45" s="3"/>
      <c r="C45" s="3"/>
      <c r="D45" s="5"/>
      <c r="E45" s="13"/>
      <c r="F45" s="14"/>
      <c r="H45" s="5"/>
      <c r="I45" s="13"/>
      <c r="J45" s="14"/>
      <c r="L45" s="14"/>
      <c r="N45" s="13"/>
      <c r="O45" s="13"/>
      <c r="P45" s="13"/>
      <c r="S45" s="182"/>
    </row>
    <row r="46" spans="1:19" s="4" customFormat="1" ht="13.5" customHeight="1" x14ac:dyDescent="0.2">
      <c r="A46" s="483"/>
      <c r="B46" s="484"/>
      <c r="C46" s="485" t="s">
        <v>19</v>
      </c>
      <c r="D46" s="486"/>
      <c r="E46" s="487"/>
      <c r="F46" s="485" t="s">
        <v>20</v>
      </c>
      <c r="G46" s="486"/>
      <c r="H46" s="487"/>
      <c r="I46" s="381" t="s">
        <v>21</v>
      </c>
      <c r="J46" s="381"/>
      <c r="K46" s="381"/>
      <c r="L46" s="488" t="s">
        <v>45</v>
      </c>
      <c r="M46" s="489"/>
      <c r="N46" s="490"/>
      <c r="O46" s="485" t="s">
        <v>22</v>
      </c>
      <c r="P46" s="491"/>
      <c r="Q46" s="492"/>
      <c r="R46" s="473" t="s">
        <v>46</v>
      </c>
      <c r="S46" s="473"/>
    </row>
    <row r="47" spans="1:19" s="4" customFormat="1" ht="18" customHeight="1" x14ac:dyDescent="0.2">
      <c r="A47" s="383" t="s">
        <v>3</v>
      </c>
      <c r="B47" s="416"/>
      <c r="C47" s="474"/>
      <c r="D47" s="475"/>
      <c r="E47" s="15" t="s">
        <v>23</v>
      </c>
      <c r="F47" s="419">
        <f>CEILING(SUMIF($C$14:$C$44,"A",$O$14:$O$44),0.25)</f>
        <v>0</v>
      </c>
      <c r="G47" s="457"/>
      <c r="H47" s="186" t="s">
        <v>24</v>
      </c>
      <c r="I47" s="421">
        <f>C47*F47</f>
        <v>0</v>
      </c>
      <c r="J47" s="421"/>
      <c r="K47" s="23" t="s">
        <v>23</v>
      </c>
      <c r="L47" s="476" t="s">
        <v>47</v>
      </c>
      <c r="M47" s="477"/>
      <c r="N47" s="478"/>
      <c r="O47" s="453"/>
      <c r="P47" s="454"/>
      <c r="Q47" s="162" t="s">
        <v>23</v>
      </c>
      <c r="R47" s="479">
        <f>COUNTIF(R14:R44,"○")</f>
        <v>0</v>
      </c>
      <c r="S47" s="480"/>
    </row>
    <row r="48" spans="1:19" s="4" customFormat="1" ht="18" customHeight="1" x14ac:dyDescent="0.2">
      <c r="A48" s="383" t="s">
        <v>4</v>
      </c>
      <c r="B48" s="416"/>
      <c r="C48" s="455"/>
      <c r="D48" s="456"/>
      <c r="E48" s="15" t="s">
        <v>23</v>
      </c>
      <c r="F48" s="419">
        <f>CEILING(SUMIF($C$14:$C$44,"B",$O$14:$O$44),0.25)</f>
        <v>0</v>
      </c>
      <c r="G48" s="457"/>
      <c r="H48" s="186" t="s">
        <v>24</v>
      </c>
      <c r="I48" s="421">
        <f t="shared" ref="I48:I56" si="12">C48*F48</f>
        <v>0</v>
      </c>
      <c r="J48" s="421"/>
      <c r="K48" s="23" t="s">
        <v>23</v>
      </c>
      <c r="L48" s="422" t="s">
        <v>48</v>
      </c>
      <c r="M48" s="493">
        <f>F47+F48+F49+F50+F51</f>
        <v>0</v>
      </c>
      <c r="N48" s="494"/>
      <c r="O48" s="453"/>
      <c r="P48" s="454"/>
      <c r="Q48" s="162" t="s">
        <v>23</v>
      </c>
      <c r="R48" s="481"/>
      <c r="S48" s="482"/>
    </row>
    <row r="49" spans="1:19" s="4" customFormat="1" ht="18" customHeight="1" outlineLevel="1" thickBot="1" x14ac:dyDescent="0.25">
      <c r="A49" s="383" t="s">
        <v>5</v>
      </c>
      <c r="B49" s="416"/>
      <c r="C49" s="474"/>
      <c r="D49" s="475"/>
      <c r="E49" s="15" t="s">
        <v>23</v>
      </c>
      <c r="F49" s="419">
        <f>CEILING(SUMIF($C$14:$C$44,"C",$O$14:$O$44),0.25)</f>
        <v>0</v>
      </c>
      <c r="G49" s="457"/>
      <c r="H49" s="186" t="s">
        <v>24</v>
      </c>
      <c r="I49" s="421">
        <f t="shared" si="12"/>
        <v>0</v>
      </c>
      <c r="J49" s="421"/>
      <c r="K49" s="23" t="s">
        <v>23</v>
      </c>
      <c r="L49" s="423"/>
      <c r="M49" s="493"/>
      <c r="N49" s="494"/>
      <c r="O49" s="453"/>
      <c r="P49" s="454"/>
      <c r="Q49" s="162" t="s">
        <v>23</v>
      </c>
      <c r="R49" s="396" t="s">
        <v>49</v>
      </c>
      <c r="S49" s="396"/>
    </row>
    <row r="50" spans="1:19" s="4" customFormat="1" ht="18" customHeight="1" thickTop="1" x14ac:dyDescent="0.2">
      <c r="A50" s="383" t="s">
        <v>6</v>
      </c>
      <c r="B50" s="416"/>
      <c r="C50" s="455"/>
      <c r="D50" s="456"/>
      <c r="E50" s="15" t="s">
        <v>23</v>
      </c>
      <c r="F50" s="419">
        <f>CEILING(SUMIF($C$14:$C$44,"D",$O$14:$O$44),0.25)</f>
        <v>0</v>
      </c>
      <c r="G50" s="457"/>
      <c r="H50" s="186" t="s">
        <v>24</v>
      </c>
      <c r="I50" s="421">
        <f t="shared" si="12"/>
        <v>0</v>
      </c>
      <c r="J50" s="421"/>
      <c r="K50" s="23" t="s">
        <v>23</v>
      </c>
      <c r="L50" s="422" t="s">
        <v>48</v>
      </c>
      <c r="M50" s="459">
        <f>I47+I48+I49+I50+I51</f>
        <v>0</v>
      </c>
      <c r="N50" s="460"/>
      <c r="O50" s="453"/>
      <c r="P50" s="454"/>
      <c r="Q50" s="171" t="s">
        <v>23</v>
      </c>
      <c r="R50" s="463">
        <f>COUNTIF(D14:D44,"研究補助")
+COUNTIF(D14:D44,"実験補助")
+0.5*COUNTIF(D14:D44,"出勤後出張➡直帰（交通費片道別途旅費精算）")
+0.5*COUNTIF(D14:D44,"出張先直行➡出勤（交通費片道別途旅費精算）")</f>
        <v>0</v>
      </c>
      <c r="S50" s="464"/>
    </row>
    <row r="51" spans="1:19" s="4" customFormat="1" ht="18" customHeight="1" outlineLevel="1" thickBot="1" x14ac:dyDescent="0.25">
      <c r="A51" s="397" t="s">
        <v>7</v>
      </c>
      <c r="B51" s="398"/>
      <c r="C51" s="467"/>
      <c r="D51" s="468"/>
      <c r="E51" s="22" t="s">
        <v>23</v>
      </c>
      <c r="F51" s="469">
        <f>CEILING(SUMIF($C$14:$C$44,"E",$O$14:$O$44),0.25)</f>
        <v>0</v>
      </c>
      <c r="G51" s="470"/>
      <c r="H51" s="188" t="s">
        <v>24</v>
      </c>
      <c r="I51" s="403">
        <f t="shared" si="12"/>
        <v>0</v>
      </c>
      <c r="J51" s="403"/>
      <c r="K51" s="24" t="s">
        <v>23</v>
      </c>
      <c r="L51" s="458"/>
      <c r="M51" s="461"/>
      <c r="N51" s="462"/>
      <c r="O51" s="471"/>
      <c r="P51" s="472"/>
      <c r="Q51" s="178" t="s">
        <v>23</v>
      </c>
      <c r="R51" s="465"/>
      <c r="S51" s="466"/>
    </row>
    <row r="52" spans="1:19" s="4" customFormat="1" ht="18" customHeight="1" x14ac:dyDescent="0.2">
      <c r="A52" s="430" t="s">
        <v>25</v>
      </c>
      <c r="B52" s="431"/>
      <c r="C52" s="432">
        <f>C47*1.25</f>
        <v>0</v>
      </c>
      <c r="D52" s="433"/>
      <c r="E52" s="185" t="s">
        <v>23</v>
      </c>
      <c r="F52" s="434">
        <f>CEILING(SUMIF($C$14:$C$44,"A",$P$14:$P$44),0.25)</f>
        <v>0</v>
      </c>
      <c r="G52" s="435"/>
      <c r="H52" s="185" t="s">
        <v>24</v>
      </c>
      <c r="I52" s="436">
        <f t="shared" si="12"/>
        <v>0</v>
      </c>
      <c r="J52" s="436"/>
      <c r="K52" s="26" t="s">
        <v>23</v>
      </c>
      <c r="L52" s="437" t="s">
        <v>50</v>
      </c>
      <c r="M52" s="438"/>
      <c r="N52" s="439"/>
      <c r="O52" s="440"/>
      <c r="P52" s="441"/>
      <c r="Q52" s="442"/>
      <c r="R52" s="177" t="s">
        <v>109</v>
      </c>
      <c r="S52" s="183" t="s">
        <v>110</v>
      </c>
    </row>
    <row r="53" spans="1:19" s="4" customFormat="1" ht="18" customHeight="1" outlineLevel="1" x14ac:dyDescent="0.2">
      <c r="A53" s="383" t="s">
        <v>26</v>
      </c>
      <c r="B53" s="416"/>
      <c r="C53" s="417">
        <f t="shared" ref="C53:C56" si="13">C48*1.25</f>
        <v>0</v>
      </c>
      <c r="D53" s="418"/>
      <c r="E53" s="186" t="s">
        <v>23</v>
      </c>
      <c r="F53" s="419">
        <f>CEILING(SUMIF($C$14:$C$44,"B",$P$14:$P$44),0.25)</f>
        <v>0</v>
      </c>
      <c r="G53" s="420"/>
      <c r="H53" s="186" t="s">
        <v>24</v>
      </c>
      <c r="I53" s="421">
        <f t="shared" si="12"/>
        <v>0</v>
      </c>
      <c r="J53" s="421"/>
      <c r="K53" s="23" t="s">
        <v>23</v>
      </c>
      <c r="L53" s="447" t="s">
        <v>51</v>
      </c>
      <c r="M53" s="449">
        <f>F52+F53+F54+F55+F56</f>
        <v>0</v>
      </c>
      <c r="N53" s="450"/>
      <c r="O53" s="443"/>
      <c r="P53" s="443"/>
      <c r="Q53" s="444"/>
      <c r="R53" s="428">
        <f>COUNTIF(R14:R44,"●")</f>
        <v>0</v>
      </c>
      <c r="S53" s="428">
        <f>COUNTIF(R:R,"▲")*0.5</f>
        <v>0</v>
      </c>
    </row>
    <row r="54" spans="1:19" s="4" customFormat="1" ht="18" customHeight="1" x14ac:dyDescent="0.2">
      <c r="A54" s="383" t="s">
        <v>27</v>
      </c>
      <c r="B54" s="416"/>
      <c r="C54" s="417">
        <f t="shared" si="13"/>
        <v>0</v>
      </c>
      <c r="D54" s="418"/>
      <c r="E54" s="186" t="s">
        <v>23</v>
      </c>
      <c r="F54" s="419">
        <f>CEILING(SUMIF($C$14:$C$44,"C",$P$14:$P$44),0.25)</f>
        <v>0</v>
      </c>
      <c r="G54" s="420"/>
      <c r="H54" s="186" t="s">
        <v>24</v>
      </c>
      <c r="I54" s="421">
        <f t="shared" si="12"/>
        <v>0</v>
      </c>
      <c r="J54" s="421"/>
      <c r="K54" s="23" t="s">
        <v>23</v>
      </c>
      <c r="L54" s="448"/>
      <c r="M54" s="451"/>
      <c r="N54" s="452"/>
      <c r="O54" s="445"/>
      <c r="P54" s="445"/>
      <c r="Q54" s="446"/>
      <c r="R54" s="429"/>
      <c r="S54" s="429"/>
    </row>
    <row r="55" spans="1:19" s="4" customFormat="1" ht="18" customHeight="1" outlineLevel="1" thickBot="1" x14ac:dyDescent="0.25">
      <c r="A55" s="383" t="s">
        <v>28</v>
      </c>
      <c r="B55" s="416"/>
      <c r="C55" s="417">
        <f t="shared" si="13"/>
        <v>0</v>
      </c>
      <c r="D55" s="418"/>
      <c r="E55" s="186" t="s">
        <v>23</v>
      </c>
      <c r="F55" s="419">
        <f>CEILING(SUMIF($C$14:$C$44,"D",$P$14:$P$44),0.25)</f>
        <v>0</v>
      </c>
      <c r="G55" s="420"/>
      <c r="H55" s="186" t="s">
        <v>24</v>
      </c>
      <c r="I55" s="421">
        <f t="shared" si="12"/>
        <v>0</v>
      </c>
      <c r="J55" s="421"/>
      <c r="K55" s="23" t="s">
        <v>23</v>
      </c>
      <c r="L55" s="422" t="s">
        <v>51</v>
      </c>
      <c r="M55" s="424">
        <f>I52+I53+I54+I55+I56</f>
        <v>0</v>
      </c>
      <c r="N55" s="425"/>
      <c r="O55" s="395" t="s">
        <v>52</v>
      </c>
      <c r="P55" s="395"/>
      <c r="Q55" s="395"/>
      <c r="R55" s="396" t="s">
        <v>53</v>
      </c>
      <c r="S55" s="396"/>
    </row>
    <row r="56" spans="1:19" s="4" customFormat="1" ht="18" customHeight="1" thickTop="1" thickBot="1" x14ac:dyDescent="0.25">
      <c r="A56" s="397" t="s">
        <v>29</v>
      </c>
      <c r="B56" s="398"/>
      <c r="C56" s="399">
        <f t="shared" si="13"/>
        <v>0</v>
      </c>
      <c r="D56" s="400"/>
      <c r="E56" s="187" t="s">
        <v>23</v>
      </c>
      <c r="F56" s="401">
        <f>CEILING(SUMIF($C$14:$C$44,"E",$P$14:$P$44),0.25)</f>
        <v>0</v>
      </c>
      <c r="G56" s="402"/>
      <c r="H56" s="187" t="s">
        <v>24</v>
      </c>
      <c r="I56" s="403">
        <f t="shared" si="12"/>
        <v>0</v>
      </c>
      <c r="J56" s="403"/>
      <c r="K56" s="24" t="s">
        <v>23</v>
      </c>
      <c r="L56" s="423"/>
      <c r="M56" s="426"/>
      <c r="N56" s="427"/>
      <c r="O56" s="404">
        <f>交通費計算書!E2</f>
        <v>0</v>
      </c>
      <c r="P56" s="405"/>
      <c r="Q56" s="408" t="s">
        <v>23</v>
      </c>
      <c r="R56" s="410">
        <f>COUNTA(D14:D44)</f>
        <v>0</v>
      </c>
      <c r="S56" s="411"/>
    </row>
    <row r="57" spans="1:19" s="4" customFormat="1" ht="18" customHeight="1" outlineLevel="1" thickTop="1" thickBot="1" x14ac:dyDescent="0.25">
      <c r="A57" s="414" t="s">
        <v>21</v>
      </c>
      <c r="B57" s="415"/>
      <c r="C57" s="385"/>
      <c r="D57" s="386"/>
      <c r="E57" s="387"/>
      <c r="F57" s="388"/>
      <c r="G57" s="389"/>
      <c r="H57" s="16" t="s">
        <v>24</v>
      </c>
      <c r="I57" s="390">
        <f>SUM(I47:K56)</f>
        <v>0</v>
      </c>
      <c r="J57" s="390"/>
      <c r="K57" s="25" t="s">
        <v>23</v>
      </c>
      <c r="L57" s="391"/>
      <c r="M57" s="392"/>
      <c r="N57" s="393"/>
      <c r="O57" s="406"/>
      <c r="P57" s="407"/>
      <c r="Q57" s="409"/>
      <c r="R57" s="412"/>
      <c r="S57" s="413"/>
    </row>
    <row r="58" spans="1:19" s="4" customFormat="1" ht="18" customHeight="1" thickTop="1" x14ac:dyDescent="0.25">
      <c r="A58" s="3"/>
      <c r="B58" s="3"/>
      <c r="C58" s="3"/>
      <c r="D58" s="5"/>
      <c r="E58" s="13"/>
      <c r="G58" s="3"/>
      <c r="H58" s="5"/>
      <c r="I58" s="13"/>
      <c r="K58" s="3"/>
      <c r="L58" s="3"/>
      <c r="M58" s="3"/>
      <c r="N58" s="3"/>
      <c r="O58" s="3"/>
      <c r="P58" s="3"/>
      <c r="S58" s="176"/>
    </row>
    <row r="59" spans="1:19" s="4" customFormat="1" x14ac:dyDescent="0.25">
      <c r="A59" s="13" t="s">
        <v>30</v>
      </c>
      <c r="B59" s="3"/>
      <c r="C59" s="3"/>
      <c r="D59" s="5"/>
      <c r="E59" s="13"/>
      <c r="G59" s="13"/>
      <c r="H59" s="5"/>
      <c r="I59" s="13"/>
      <c r="K59" s="13"/>
      <c r="L59" s="3"/>
      <c r="M59" s="3"/>
      <c r="N59" s="3"/>
      <c r="O59" s="3"/>
      <c r="P59" s="3"/>
      <c r="S59" s="176"/>
    </row>
    <row r="60" spans="1:19" s="4" customFormat="1" ht="20.100000000000001" customHeight="1" x14ac:dyDescent="0.25">
      <c r="A60" s="3"/>
      <c r="B60" s="3"/>
      <c r="C60" s="3"/>
      <c r="D60" s="17" t="s">
        <v>31</v>
      </c>
      <c r="E60" s="17"/>
      <c r="F60" s="18"/>
      <c r="G60" s="19"/>
      <c r="H60" s="17"/>
      <c r="I60" s="17"/>
      <c r="J60" s="18"/>
      <c r="K60" s="19"/>
      <c r="L60" s="3"/>
      <c r="M60" s="3"/>
      <c r="N60" s="3"/>
      <c r="O60" s="3"/>
      <c r="P60" s="3"/>
      <c r="S60" s="176"/>
    </row>
    <row r="61" spans="1:19" s="4" customFormat="1" ht="20.100000000000001" customHeight="1" x14ac:dyDescent="0.25">
      <c r="A61" s="1"/>
      <c r="B61" s="1"/>
      <c r="C61" s="1"/>
      <c r="D61" s="1"/>
      <c r="E61" s="1"/>
      <c r="F61" s="1"/>
      <c r="G61" s="1"/>
      <c r="H61" s="1"/>
      <c r="I61" s="1"/>
      <c r="J61" s="1"/>
      <c r="K61" s="1"/>
      <c r="L61" s="1"/>
      <c r="M61" s="1"/>
      <c r="N61" s="1"/>
      <c r="O61" s="1"/>
      <c r="P61" s="1"/>
      <c r="Q61" s="1"/>
      <c r="R61" s="1"/>
      <c r="S61" s="176"/>
    </row>
  </sheetData>
  <mergeCells count="186">
    <mergeCell ref="N1:O1"/>
    <mergeCell ref="A2:R2"/>
    <mergeCell ref="A4:B4"/>
    <mergeCell ref="C4:F4"/>
    <mergeCell ref="D44:G44"/>
    <mergeCell ref="H44:J44"/>
    <mergeCell ref="A9:B9"/>
    <mergeCell ref="A12:A13"/>
    <mergeCell ref="B12:B13"/>
    <mergeCell ref="C12:C13"/>
    <mergeCell ref="D12:G13"/>
    <mergeCell ref="H12:J13"/>
    <mergeCell ref="A7:B7"/>
    <mergeCell ref="A8:B8"/>
    <mergeCell ref="A5:B5"/>
    <mergeCell ref="A6:B6"/>
    <mergeCell ref="D17:G17"/>
    <mergeCell ref="H17:J17"/>
    <mergeCell ref="D18:G18"/>
    <mergeCell ref="H18:J18"/>
    <mergeCell ref="D19:G19"/>
    <mergeCell ref="H19:J19"/>
    <mergeCell ref="D23:G23"/>
    <mergeCell ref="H23:J23"/>
    <mergeCell ref="S12:S13"/>
    <mergeCell ref="D14:G14"/>
    <mergeCell ref="H14:J14"/>
    <mergeCell ref="D15:G15"/>
    <mergeCell ref="H15:J15"/>
    <mergeCell ref="D16:G16"/>
    <mergeCell ref="H16:J16"/>
    <mergeCell ref="K12:K13"/>
    <mergeCell ref="L12:L13"/>
    <mergeCell ref="M12:M13"/>
    <mergeCell ref="N12:P12"/>
    <mergeCell ref="Q12:Q13"/>
    <mergeCell ref="R12:R13"/>
    <mergeCell ref="D24:G24"/>
    <mergeCell ref="H24:J24"/>
    <mergeCell ref="D25:G25"/>
    <mergeCell ref="H25:J25"/>
    <mergeCell ref="D20:G20"/>
    <mergeCell ref="H20:J20"/>
    <mergeCell ref="D21:G21"/>
    <mergeCell ref="H21:J21"/>
    <mergeCell ref="D22:G22"/>
    <mergeCell ref="H22:J22"/>
    <mergeCell ref="D29:G29"/>
    <mergeCell ref="H29:J29"/>
    <mergeCell ref="D30:G30"/>
    <mergeCell ref="H30:J30"/>
    <mergeCell ref="D31:G31"/>
    <mergeCell ref="H31:J31"/>
    <mergeCell ref="D26:G26"/>
    <mergeCell ref="H26:J26"/>
    <mergeCell ref="D27:G27"/>
    <mergeCell ref="H27:J27"/>
    <mergeCell ref="D28:G28"/>
    <mergeCell ref="H28:J28"/>
    <mergeCell ref="D35:G35"/>
    <mergeCell ref="H35:J35"/>
    <mergeCell ref="D36:G36"/>
    <mergeCell ref="H36:J36"/>
    <mergeCell ref="D37:G37"/>
    <mergeCell ref="H37:J37"/>
    <mergeCell ref="D32:G32"/>
    <mergeCell ref="H32:J32"/>
    <mergeCell ref="D33:G33"/>
    <mergeCell ref="H33:J33"/>
    <mergeCell ref="D34:G34"/>
    <mergeCell ref="H34:J34"/>
    <mergeCell ref="D41:G41"/>
    <mergeCell ref="H41:J41"/>
    <mergeCell ref="D42:G42"/>
    <mergeCell ref="H42:J42"/>
    <mergeCell ref="D43:G43"/>
    <mergeCell ref="H43:J43"/>
    <mergeCell ref="D38:G38"/>
    <mergeCell ref="H38:J38"/>
    <mergeCell ref="D39:G39"/>
    <mergeCell ref="H39:J39"/>
    <mergeCell ref="D40:G40"/>
    <mergeCell ref="H40:J40"/>
    <mergeCell ref="R46:S46"/>
    <mergeCell ref="A47:B47"/>
    <mergeCell ref="C47:D47"/>
    <mergeCell ref="F47:G47"/>
    <mergeCell ref="I47:J47"/>
    <mergeCell ref="L47:N47"/>
    <mergeCell ref="O47:P47"/>
    <mergeCell ref="R47:S48"/>
    <mergeCell ref="A48:B48"/>
    <mergeCell ref="C48:D48"/>
    <mergeCell ref="A46:B46"/>
    <mergeCell ref="C46:E46"/>
    <mergeCell ref="F46:H46"/>
    <mergeCell ref="I46:K46"/>
    <mergeCell ref="L46:N46"/>
    <mergeCell ref="O46:Q46"/>
    <mergeCell ref="F48:G48"/>
    <mergeCell ref="I48:J48"/>
    <mergeCell ref="L48:L49"/>
    <mergeCell ref="M48:N49"/>
    <mergeCell ref="O48:P48"/>
    <mergeCell ref="A49:B49"/>
    <mergeCell ref="C49:D49"/>
    <mergeCell ref="F49:G49"/>
    <mergeCell ref="I49:J49"/>
    <mergeCell ref="O49:P49"/>
    <mergeCell ref="R49:S49"/>
    <mergeCell ref="A50:B50"/>
    <mergeCell ref="C50:D50"/>
    <mergeCell ref="F50:G50"/>
    <mergeCell ref="I50:J50"/>
    <mergeCell ref="L50:L51"/>
    <mergeCell ref="M50:N51"/>
    <mergeCell ref="O50:P50"/>
    <mergeCell ref="R50:S51"/>
    <mergeCell ref="A51:B51"/>
    <mergeCell ref="C51:D51"/>
    <mergeCell ref="F51:G51"/>
    <mergeCell ref="I51:J51"/>
    <mergeCell ref="O51:P51"/>
    <mergeCell ref="A52:B52"/>
    <mergeCell ref="C52:D52"/>
    <mergeCell ref="F52:G52"/>
    <mergeCell ref="I52:J52"/>
    <mergeCell ref="L52:N52"/>
    <mergeCell ref="O52:Q54"/>
    <mergeCell ref="C54:D54"/>
    <mergeCell ref="F54:G54"/>
    <mergeCell ref="I54:J54"/>
    <mergeCell ref="A53:B53"/>
    <mergeCell ref="C53:D53"/>
    <mergeCell ref="F53:G53"/>
    <mergeCell ref="I53:J53"/>
    <mergeCell ref="L53:L54"/>
    <mergeCell ref="M53:N54"/>
    <mergeCell ref="C57:E57"/>
    <mergeCell ref="F57:G57"/>
    <mergeCell ref="I57:J57"/>
    <mergeCell ref="L57:N57"/>
    <mergeCell ref="P1:S1"/>
    <mergeCell ref="O55:Q55"/>
    <mergeCell ref="R55:S55"/>
    <mergeCell ref="A56:B56"/>
    <mergeCell ref="C56:D56"/>
    <mergeCell ref="F56:G56"/>
    <mergeCell ref="I56:J56"/>
    <mergeCell ref="O56:P57"/>
    <mergeCell ref="Q56:Q57"/>
    <mergeCell ref="R56:S57"/>
    <mergeCell ref="A57:B57"/>
    <mergeCell ref="A55:B55"/>
    <mergeCell ref="C55:D55"/>
    <mergeCell ref="F55:G55"/>
    <mergeCell ref="I55:J55"/>
    <mergeCell ref="L55:L56"/>
    <mergeCell ref="M55:N56"/>
    <mergeCell ref="R53:R54"/>
    <mergeCell ref="S53:S54"/>
    <mergeCell ref="A54:B54"/>
    <mergeCell ref="G4:J4"/>
    <mergeCell ref="G5:J5"/>
    <mergeCell ref="G6:J6"/>
    <mergeCell ref="G7:J7"/>
    <mergeCell ref="G8:J8"/>
    <mergeCell ref="G9:J9"/>
    <mergeCell ref="C5:F5"/>
    <mergeCell ref="C6:F6"/>
    <mergeCell ref="C7:F7"/>
    <mergeCell ref="C8:F8"/>
    <mergeCell ref="C9:F9"/>
    <mergeCell ref="P9:S9"/>
    <mergeCell ref="P4:S4"/>
    <mergeCell ref="P3:S3"/>
    <mergeCell ref="K4:O4"/>
    <mergeCell ref="K5:O5"/>
    <mergeCell ref="K6:O6"/>
    <mergeCell ref="K7:O7"/>
    <mergeCell ref="K8:O8"/>
    <mergeCell ref="K9:O9"/>
    <mergeCell ref="P5:S5"/>
    <mergeCell ref="P6:S6"/>
    <mergeCell ref="P7:S7"/>
    <mergeCell ref="P8:S8"/>
  </mergeCells>
  <phoneticPr fontId="3"/>
  <conditionalFormatting sqref="K47:K57">
    <cfRule type="cellIs" dxfId="3" priority="1" operator="equal">
      <formula>0</formula>
    </cfRule>
  </conditionalFormatting>
  <conditionalFormatting sqref="L48 L50 L53 L55">
    <cfRule type="cellIs" dxfId="2" priority="2" operator="equal">
      <formula>0</formula>
    </cfRule>
  </conditionalFormatting>
  <dataValidations count="2">
    <dataValidation type="list" allowBlank="1" showInputMessage="1" showErrorMessage="1" error="A～Eのいずれかを選択してください！" sqref="C14:C44" xr:uid="{1B760608-5D3F-4024-978F-4EF056F7ACFE}">
      <formula1>"A,B,C,D,E"</formula1>
    </dataValidation>
    <dataValidation type="list" errorStyle="information" showErrorMessage="1" sqref="D14:D44" xr:uid="{231199A0-F882-419A-AD46-991302EAF007}">
      <formula1>"研究補助,実験補助,出勤後出張➡直帰（交通費片道別途旅費精算）,出張先直行➡出勤（交通費片道別途旅費精算）,終日出張（交通費別途旅費精算）,テレワーク,年次有給休暇"</formula1>
    </dataValidation>
  </dataValidations>
  <printOptions horizontalCentered="1"/>
  <pageMargins left="0.62992125984251968" right="0.23622047244094491" top="0.74803149606299213" bottom="0.74803149606299213" header="0.31496062992125984" footer="0.31496062992125984"/>
  <pageSetup paperSize="9" scale="64" firstPageNumber="84" orientation="portrait" blackAndWhite="1" useFirstPageNumber="1" r:id="rId1"/>
  <headerFooter alignWithMargins="0"/>
  <rowBreaks count="3" manualBreakCount="3">
    <brk id="4" max="16383" man="1"/>
    <brk id="16" max="16383" man="1"/>
    <brk id="47" max="18" man="1"/>
  </rowBreaks>
  <colBreaks count="3" manualBreakCount="3">
    <brk id="8" max="59" man="1"/>
    <brk id="21" max="1048575" man="1"/>
    <brk id="2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9459" r:id="rId4" name="Check Box 3">
              <controlPr defaultSize="0" autoFill="0" autoLine="0" autoPict="0">
                <anchor moveWithCells="1">
                  <from>
                    <xdr:col>17</xdr:col>
                    <xdr:colOff>350520</xdr:colOff>
                    <xdr:row>2</xdr:row>
                    <xdr:rowOff>7620</xdr:rowOff>
                  </from>
                  <to>
                    <xdr:col>18</xdr:col>
                    <xdr:colOff>304800</xdr:colOff>
                    <xdr:row>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A4BCF-F03B-4F33-BB51-6AFC5D424F20}">
  <sheetPr>
    <pageSetUpPr fitToPage="1"/>
  </sheetPr>
  <dimension ref="A1:AH70"/>
  <sheetViews>
    <sheetView topLeftCell="A39" zoomScale="85" zoomScaleNormal="85" zoomScaleSheetLayoutView="85" workbookViewId="0">
      <selection activeCell="O56" sqref="O56:P57"/>
    </sheetView>
  </sheetViews>
  <sheetFormatPr defaultColWidth="9" defaultRowHeight="24" customHeight="1" outlineLevelRow="1" x14ac:dyDescent="0.2"/>
  <cols>
    <col min="1" max="3" width="6.6640625" style="189" customWidth="1"/>
    <col min="4" max="7" width="7.44140625" style="189" customWidth="1"/>
    <col min="8" max="16" width="6.6640625" style="189" customWidth="1"/>
    <col min="17" max="17" width="12.109375" style="189" customWidth="1"/>
    <col min="18" max="18" width="9.6640625" style="189" customWidth="1"/>
    <col min="19" max="19" width="9.6640625" style="190" customWidth="1"/>
    <col min="20" max="20" width="7.44140625" style="173" customWidth="1"/>
    <col min="21" max="32" width="9" style="163"/>
    <col min="33" max="16384" width="9" style="189"/>
  </cols>
  <sheetData>
    <row r="1" spans="1:34" ht="24" customHeight="1" x14ac:dyDescent="0.2">
      <c r="N1" s="368" t="s">
        <v>86</v>
      </c>
      <c r="O1" s="368"/>
      <c r="P1" s="370" t="s">
        <v>32</v>
      </c>
      <c r="Q1" s="370"/>
      <c r="R1" s="370"/>
      <c r="S1" s="370"/>
      <c r="AH1" s="235" t="s">
        <v>140</v>
      </c>
    </row>
    <row r="2" spans="1:34" ht="24" customHeight="1" x14ac:dyDescent="0.2">
      <c r="A2" s="369" t="s">
        <v>87</v>
      </c>
      <c r="B2" s="369"/>
      <c r="C2" s="369"/>
      <c r="D2" s="369"/>
      <c r="E2" s="369"/>
      <c r="F2" s="369"/>
      <c r="G2" s="369"/>
      <c r="H2" s="369"/>
      <c r="I2" s="369"/>
      <c r="J2" s="369"/>
      <c r="K2" s="369"/>
      <c r="L2" s="369"/>
      <c r="M2" s="369"/>
      <c r="N2" s="369"/>
      <c r="O2" s="369"/>
      <c r="P2" s="369"/>
      <c r="Q2" s="369"/>
      <c r="R2" s="369"/>
      <c r="AH2" s="235"/>
    </row>
    <row r="3" spans="1:34" ht="24" customHeight="1" x14ac:dyDescent="0.2">
      <c r="A3" s="191">
        <v>2025</v>
      </c>
      <c r="B3" s="192" t="s">
        <v>0</v>
      </c>
      <c r="C3" s="192">
        <v>10</v>
      </c>
      <c r="D3" s="192" t="s">
        <v>1</v>
      </c>
      <c r="E3" s="192"/>
      <c r="F3" s="192"/>
      <c r="G3" s="192"/>
      <c r="H3" s="192"/>
      <c r="I3" s="192"/>
      <c r="J3" s="192"/>
      <c r="K3" s="192"/>
      <c r="L3" s="192"/>
      <c r="M3" s="192"/>
      <c r="N3" s="192"/>
      <c r="O3" s="192"/>
      <c r="P3" s="371" t="s">
        <v>118</v>
      </c>
      <c r="Q3" s="371"/>
      <c r="R3" s="371"/>
      <c r="S3" s="371"/>
    </row>
    <row r="4" spans="1:34" s="193" customFormat="1" ht="24" customHeight="1" x14ac:dyDescent="0.2">
      <c r="A4" s="339"/>
      <c r="B4" s="340"/>
      <c r="C4" s="372" t="s">
        <v>2</v>
      </c>
      <c r="D4" s="372"/>
      <c r="E4" s="372"/>
      <c r="F4" s="372"/>
      <c r="G4" s="332" t="s">
        <v>115</v>
      </c>
      <c r="H4" s="332"/>
      <c r="I4" s="332"/>
      <c r="J4" s="332"/>
      <c r="K4" s="373" t="s">
        <v>116</v>
      </c>
      <c r="L4" s="373"/>
      <c r="M4" s="373"/>
      <c r="N4" s="373"/>
      <c r="O4" s="374"/>
      <c r="P4" s="373" t="s">
        <v>117</v>
      </c>
      <c r="Q4" s="373"/>
      <c r="R4" s="373"/>
      <c r="S4" s="373"/>
      <c r="T4" s="174" t="s">
        <v>85</v>
      </c>
      <c r="U4" s="164" t="s">
        <v>129</v>
      </c>
      <c r="V4" s="165"/>
      <c r="W4" s="165"/>
      <c r="X4" s="165"/>
      <c r="Y4" s="165"/>
      <c r="Z4" s="165"/>
      <c r="AA4" s="165"/>
      <c r="AB4" s="164"/>
      <c r="AC4" s="164"/>
      <c r="AD4" s="164"/>
      <c r="AE4" s="164"/>
      <c r="AF4" s="164"/>
    </row>
    <row r="5" spans="1:34" s="193" customFormat="1" ht="24" customHeight="1" x14ac:dyDescent="0.2">
      <c r="A5" s="286" t="s">
        <v>3</v>
      </c>
      <c r="B5" s="287"/>
      <c r="C5" s="286"/>
      <c r="D5" s="362"/>
      <c r="E5" s="362"/>
      <c r="F5" s="362"/>
      <c r="G5" s="363" t="s">
        <v>121</v>
      </c>
      <c r="H5" s="363"/>
      <c r="I5" s="363"/>
      <c r="J5" s="363"/>
      <c r="K5" s="364" t="s">
        <v>122</v>
      </c>
      <c r="L5" s="365"/>
      <c r="M5" s="365"/>
      <c r="N5" s="365"/>
      <c r="O5" s="365"/>
      <c r="P5" s="366" t="s">
        <v>123</v>
      </c>
      <c r="Q5" s="366"/>
      <c r="R5" s="366"/>
      <c r="S5" s="366"/>
      <c r="T5" s="174"/>
      <c r="U5" s="164"/>
      <c r="V5" s="164"/>
      <c r="W5" s="164"/>
      <c r="X5" s="164"/>
      <c r="Y5" s="164"/>
      <c r="Z5" s="164"/>
      <c r="AA5" s="164"/>
      <c r="AB5" s="164"/>
      <c r="AC5" s="164"/>
      <c r="AD5" s="164"/>
      <c r="AE5" s="164"/>
      <c r="AF5" s="164"/>
    </row>
    <row r="6" spans="1:34" s="193" customFormat="1" ht="24" customHeight="1" x14ac:dyDescent="0.2">
      <c r="A6" s="286" t="s">
        <v>4</v>
      </c>
      <c r="B6" s="287"/>
      <c r="C6" s="286"/>
      <c r="D6" s="362"/>
      <c r="E6" s="362"/>
      <c r="F6" s="362"/>
      <c r="G6" s="363"/>
      <c r="H6" s="363"/>
      <c r="I6" s="363"/>
      <c r="J6" s="363"/>
      <c r="K6" s="364"/>
      <c r="L6" s="365"/>
      <c r="M6" s="365"/>
      <c r="N6" s="365"/>
      <c r="O6" s="365"/>
      <c r="P6" s="366"/>
      <c r="Q6" s="366"/>
      <c r="R6" s="366"/>
      <c r="S6" s="366"/>
      <c r="T6" s="175" t="s">
        <v>32</v>
      </c>
      <c r="U6" s="164" t="s">
        <v>88</v>
      </c>
      <c r="V6" s="164"/>
      <c r="W6" s="164"/>
      <c r="X6" s="164"/>
      <c r="Y6" s="164"/>
      <c r="Z6" s="164"/>
      <c r="AA6" s="164"/>
      <c r="AB6" s="164"/>
      <c r="AC6" s="164"/>
      <c r="AD6" s="164"/>
      <c r="AE6" s="164"/>
      <c r="AF6" s="164"/>
    </row>
    <row r="7" spans="1:34" s="193" customFormat="1" ht="24" customHeight="1" x14ac:dyDescent="0.2">
      <c r="A7" s="286" t="s">
        <v>5</v>
      </c>
      <c r="B7" s="287"/>
      <c r="C7" s="286"/>
      <c r="D7" s="362"/>
      <c r="E7" s="362"/>
      <c r="F7" s="362"/>
      <c r="G7" s="363"/>
      <c r="H7" s="363"/>
      <c r="I7" s="363"/>
      <c r="J7" s="363"/>
      <c r="K7" s="364"/>
      <c r="L7" s="365"/>
      <c r="M7" s="365"/>
      <c r="N7" s="365"/>
      <c r="O7" s="365"/>
      <c r="P7" s="366"/>
      <c r="Q7" s="366"/>
      <c r="R7" s="366"/>
      <c r="S7" s="366"/>
      <c r="T7" s="175"/>
      <c r="U7" s="164"/>
      <c r="V7" s="164"/>
      <c r="W7" s="164"/>
      <c r="X7" s="164"/>
      <c r="Y7" s="164"/>
      <c r="Z7" s="164"/>
      <c r="AA7" s="164"/>
      <c r="AB7" s="164"/>
      <c r="AC7" s="164"/>
      <c r="AD7" s="164"/>
      <c r="AE7" s="164"/>
      <c r="AF7" s="164"/>
    </row>
    <row r="8" spans="1:34" s="193" customFormat="1" ht="24" customHeight="1" x14ac:dyDescent="0.2">
      <c r="A8" s="286" t="s">
        <v>6</v>
      </c>
      <c r="B8" s="287"/>
      <c r="C8" s="286"/>
      <c r="D8" s="362"/>
      <c r="E8" s="362"/>
      <c r="F8" s="362"/>
      <c r="G8" s="363"/>
      <c r="H8" s="363"/>
      <c r="I8" s="363"/>
      <c r="J8" s="363"/>
      <c r="K8" s="364"/>
      <c r="L8" s="365"/>
      <c r="M8" s="365"/>
      <c r="N8" s="365"/>
      <c r="O8" s="365"/>
      <c r="P8" s="366"/>
      <c r="Q8" s="366"/>
      <c r="R8" s="366"/>
      <c r="S8" s="366"/>
      <c r="T8" s="175" t="s">
        <v>89</v>
      </c>
      <c r="U8" s="164" t="s">
        <v>33</v>
      </c>
      <c r="V8" s="164"/>
      <c r="W8" s="164"/>
      <c r="X8" s="164"/>
      <c r="Y8" s="164"/>
      <c r="Z8" s="164"/>
      <c r="AA8" s="164"/>
      <c r="AB8" s="164"/>
      <c r="AC8" s="164"/>
      <c r="AD8" s="164"/>
      <c r="AE8" s="164"/>
      <c r="AF8" s="164"/>
    </row>
    <row r="9" spans="1:34" s="193" customFormat="1" ht="24" customHeight="1" x14ac:dyDescent="0.2">
      <c r="A9" s="286" t="s">
        <v>7</v>
      </c>
      <c r="B9" s="287"/>
      <c r="C9" s="286"/>
      <c r="D9" s="362"/>
      <c r="E9" s="362"/>
      <c r="F9" s="362"/>
      <c r="G9" s="363"/>
      <c r="H9" s="363"/>
      <c r="I9" s="363"/>
      <c r="J9" s="363"/>
      <c r="K9" s="364"/>
      <c r="L9" s="365"/>
      <c r="M9" s="365"/>
      <c r="N9" s="365"/>
      <c r="O9" s="365"/>
      <c r="P9" s="366"/>
      <c r="Q9" s="366"/>
      <c r="R9" s="366"/>
      <c r="S9" s="366"/>
      <c r="T9" s="175"/>
      <c r="U9" s="164" t="s">
        <v>34</v>
      </c>
      <c r="V9" s="164"/>
      <c r="W9" s="164"/>
      <c r="X9" s="164"/>
      <c r="Y9" s="164"/>
      <c r="Z9" s="164"/>
      <c r="AA9" s="164"/>
      <c r="AB9" s="164"/>
      <c r="AC9" s="164"/>
      <c r="AD9" s="164"/>
      <c r="AE9" s="164"/>
      <c r="AF9" s="164"/>
    </row>
    <row r="10" spans="1:34" s="193" customFormat="1" ht="24" customHeight="1" x14ac:dyDescent="0.2">
      <c r="A10" s="196"/>
      <c r="B10" s="196"/>
      <c r="C10" s="196"/>
      <c r="D10" s="197"/>
      <c r="E10" s="197"/>
      <c r="F10" s="196"/>
      <c r="G10" s="197"/>
      <c r="H10" s="197"/>
      <c r="I10" s="196"/>
      <c r="J10" s="196"/>
      <c r="K10" s="196"/>
      <c r="L10" s="196"/>
      <c r="M10" s="196"/>
      <c r="N10" s="198"/>
      <c r="O10" s="198"/>
      <c r="P10" s="198"/>
      <c r="Q10" s="198"/>
      <c r="R10" s="198"/>
      <c r="S10" s="195"/>
      <c r="T10" s="175"/>
      <c r="U10" s="164"/>
      <c r="V10" s="164"/>
      <c r="W10" s="164"/>
      <c r="X10" s="164"/>
      <c r="Y10" s="164"/>
      <c r="Z10" s="164"/>
      <c r="AA10" s="164"/>
      <c r="AB10" s="164"/>
      <c r="AC10" s="164"/>
      <c r="AD10" s="164"/>
      <c r="AE10" s="164"/>
      <c r="AF10" s="164"/>
    </row>
    <row r="11" spans="1:34" s="193" customFormat="1" ht="24.6" customHeight="1" x14ac:dyDescent="0.5">
      <c r="A11" s="191"/>
      <c r="B11" s="195"/>
      <c r="C11" s="195"/>
      <c r="D11" s="199"/>
      <c r="E11" s="199"/>
      <c r="G11" s="200"/>
      <c r="H11" s="199"/>
      <c r="I11" s="199"/>
      <c r="K11" s="200"/>
      <c r="L11" s="200"/>
      <c r="M11" s="200"/>
      <c r="N11" s="200"/>
      <c r="Q11" s="195"/>
      <c r="R11" s="201"/>
      <c r="S11" s="195"/>
      <c r="T11" s="175" t="s">
        <v>37</v>
      </c>
      <c r="U11" s="164" t="s">
        <v>128</v>
      </c>
      <c r="V11" s="164"/>
      <c r="W11" s="164"/>
      <c r="X11" s="164"/>
      <c r="Y11" s="164"/>
      <c r="Z11" s="164"/>
      <c r="AA11" s="164"/>
      <c r="AB11" s="164"/>
      <c r="AC11" s="164"/>
      <c r="AD11" s="164"/>
      <c r="AE11" s="164"/>
      <c r="AF11" s="164"/>
    </row>
    <row r="12" spans="1:34" s="193" customFormat="1" ht="24" customHeight="1" x14ac:dyDescent="0.2">
      <c r="A12" s="360" t="s">
        <v>8</v>
      </c>
      <c r="B12" s="360" t="s">
        <v>9</v>
      </c>
      <c r="C12" s="343" t="s">
        <v>10</v>
      </c>
      <c r="D12" s="350" t="s">
        <v>11</v>
      </c>
      <c r="E12" s="351"/>
      <c r="F12" s="351"/>
      <c r="G12" s="352"/>
      <c r="H12" s="356" t="s">
        <v>102</v>
      </c>
      <c r="I12" s="356"/>
      <c r="J12" s="357"/>
      <c r="K12" s="343" t="s">
        <v>12</v>
      </c>
      <c r="L12" s="343" t="s">
        <v>13</v>
      </c>
      <c r="M12" s="343" t="s">
        <v>14</v>
      </c>
      <c r="N12" s="345" t="s">
        <v>15</v>
      </c>
      <c r="O12" s="346"/>
      <c r="P12" s="347"/>
      <c r="Q12" s="343" t="s">
        <v>16</v>
      </c>
      <c r="R12" s="348" t="s">
        <v>120</v>
      </c>
      <c r="S12" s="360" t="s">
        <v>85</v>
      </c>
      <c r="T12" s="175"/>
      <c r="U12" s="164"/>
      <c r="V12" s="164"/>
      <c r="W12" s="164"/>
      <c r="X12" s="164"/>
      <c r="Y12" s="164"/>
      <c r="Z12" s="164"/>
      <c r="AA12" s="164"/>
      <c r="AB12" s="164"/>
      <c r="AC12" s="164"/>
      <c r="AD12" s="164"/>
      <c r="AE12" s="164"/>
      <c r="AF12" s="164"/>
    </row>
    <row r="13" spans="1:34" s="193" customFormat="1" ht="24" customHeight="1" x14ac:dyDescent="0.2">
      <c r="A13" s="361"/>
      <c r="B13" s="361"/>
      <c r="C13" s="344"/>
      <c r="D13" s="353"/>
      <c r="E13" s="354"/>
      <c r="F13" s="354"/>
      <c r="G13" s="355"/>
      <c r="H13" s="358"/>
      <c r="I13" s="358"/>
      <c r="J13" s="359"/>
      <c r="K13" s="344"/>
      <c r="L13" s="344"/>
      <c r="M13" s="344"/>
      <c r="N13" s="202"/>
      <c r="O13" s="203" t="s">
        <v>17</v>
      </c>
      <c r="P13" s="204" t="s">
        <v>18</v>
      </c>
      <c r="Q13" s="344"/>
      <c r="R13" s="349"/>
      <c r="S13" s="367"/>
      <c r="T13" s="175" t="s">
        <v>38</v>
      </c>
      <c r="U13" s="164" t="s">
        <v>36</v>
      </c>
      <c r="V13" s="164"/>
      <c r="W13" s="164"/>
      <c r="X13" s="164"/>
      <c r="Y13" s="164"/>
      <c r="Z13" s="164"/>
      <c r="AA13" s="164"/>
      <c r="AB13" s="164"/>
      <c r="AC13" s="164"/>
      <c r="AD13" s="164"/>
      <c r="AE13" s="164"/>
      <c r="AF13" s="164"/>
    </row>
    <row r="14" spans="1:34" s="193" customFormat="1" ht="24" customHeight="1" x14ac:dyDescent="0.2">
      <c r="A14" s="205">
        <f>IF(DAY(DATE($A$3,$C$3,ROW()-13))=ROW()-13, DATE($A$3,$C$3,ROW()-13), "")</f>
        <v>45931</v>
      </c>
      <c r="B14" s="206" t="str">
        <f>TEXT(A14,"aaa")</f>
        <v>水</v>
      </c>
      <c r="C14" s="207" t="s">
        <v>44</v>
      </c>
      <c r="D14" s="252" t="s">
        <v>108</v>
      </c>
      <c r="E14" s="253"/>
      <c r="F14" s="253"/>
      <c r="G14" s="254"/>
      <c r="H14" s="255" t="s">
        <v>126</v>
      </c>
      <c r="I14" s="256"/>
      <c r="J14" s="257"/>
      <c r="K14" s="208">
        <v>0.375</v>
      </c>
      <c r="L14" s="208">
        <v>0.8125</v>
      </c>
      <c r="M14" s="208">
        <v>4.1666666666666664E-2</v>
      </c>
      <c r="N14" s="209">
        <f>IFERROR(IF((L14-K14-M14)=0,"",(L14-K14-M14)*24),"")</f>
        <v>9.5</v>
      </c>
      <c r="O14" s="209">
        <f>IF(P14="",N14,N14-P14)</f>
        <v>8</v>
      </c>
      <c r="P14" s="209">
        <f>IFERROR(IF(L14-K14-M14&gt;TIME(8,0,0), L14-K14-M14-TIME(8,0,0), "")*24, "")</f>
        <v>1.5</v>
      </c>
      <c r="Q14" s="194"/>
      <c r="R14" s="233" t="str">
        <f>IF(OR(D14="出勤後出張➡直帰（交通費片道別途旅費精算）",D14="出張先直行➡出勤（交通費片道別途旅費精算）"),"▲",IF(OR(D14="テレワーク",D14="終日出張（交通費別途旅費精算）"),"●",IF(D14="年次有給休暇","○","")))</f>
        <v>●</v>
      </c>
      <c r="S14" s="210" t="str">
        <f>IF(AND(C14="", WEEKDAY(A14,2)&lt;6,N14&lt;&gt;""), "⚠ ", "")</f>
        <v/>
      </c>
      <c r="T14" s="175"/>
      <c r="U14" s="164"/>
      <c r="V14" s="164"/>
      <c r="W14" s="164"/>
      <c r="X14" s="164"/>
      <c r="Y14" s="164"/>
      <c r="Z14" s="164"/>
      <c r="AA14" s="164"/>
      <c r="AB14" s="164"/>
      <c r="AC14" s="164"/>
      <c r="AD14" s="164"/>
      <c r="AE14" s="164"/>
      <c r="AF14" s="164"/>
    </row>
    <row r="15" spans="1:34" s="193" customFormat="1" ht="24" customHeight="1" x14ac:dyDescent="0.2">
      <c r="A15" s="205">
        <f t="shared" ref="A15:A44" si="0">IF(DAY(DATE($A$3,$C$3,ROW()-13))=ROW()-13, DATE($A$3,$C$3,ROW()-13), "")</f>
        <v>45932</v>
      </c>
      <c r="B15" s="206" t="str">
        <f t="shared" ref="B15:B43" si="1">TEXT(A15,"aaa")</f>
        <v>木</v>
      </c>
      <c r="C15" s="207" t="s">
        <v>44</v>
      </c>
      <c r="D15" s="252" t="s">
        <v>144</v>
      </c>
      <c r="E15" s="253"/>
      <c r="F15" s="253"/>
      <c r="G15" s="254"/>
      <c r="H15" s="255" t="s">
        <v>126</v>
      </c>
      <c r="I15" s="256"/>
      <c r="J15" s="257"/>
      <c r="K15" s="208">
        <v>0.375</v>
      </c>
      <c r="L15" s="208">
        <v>0.70833333333333337</v>
      </c>
      <c r="M15" s="208">
        <v>4.1666666666666664E-2</v>
      </c>
      <c r="N15" s="209">
        <f t="shared" ref="N15:N43" si="2">IFERROR(IF((L15-K15-M15)=0,"",(L15-K15-M15)*24),"")</f>
        <v>7</v>
      </c>
      <c r="O15" s="209">
        <f t="shared" ref="O15:O43" si="3">IF(P15="",N15,N15-P15)</f>
        <v>7</v>
      </c>
      <c r="P15" s="209" t="str">
        <f t="shared" ref="P15:P43" si="4">IFERROR(IF(L15-K15-M15&gt;TIME(8,0,0), L15-K15-M15-TIME(8,0,0), "")*24, "")</f>
        <v/>
      </c>
      <c r="Q15" s="194"/>
      <c r="R15" s="233" t="str">
        <f t="shared" ref="R15:R44" si="5">IF(OR(D15="出勤後出張➡直帰（交通費片道別途旅費精算）",D15="出張先直行➡出勤（交通費片道別途旅費精算）"),"▲",IF(OR(D15="テレワーク",D15="終日出張（交通費別途旅費精算）"),"●",IF(D15="年次有給休暇","○","")))</f>
        <v>○</v>
      </c>
      <c r="S15" s="210" t="str">
        <f t="shared" ref="S15:S43" si="6">IF(AND(C15="", WEEKDAY(A15,2)&lt;6,N15&lt;&gt;""), "⚠ ", "")</f>
        <v/>
      </c>
      <c r="T15" s="175" t="s">
        <v>90</v>
      </c>
      <c r="U15" s="166" t="s">
        <v>130</v>
      </c>
      <c r="V15" s="164"/>
      <c r="W15" s="164"/>
      <c r="X15" s="164"/>
      <c r="Y15" s="164"/>
      <c r="Z15" s="164"/>
      <c r="AA15" s="164"/>
      <c r="AB15" s="164"/>
      <c r="AC15" s="164"/>
      <c r="AD15" s="164"/>
      <c r="AE15" s="164"/>
      <c r="AF15" s="164"/>
    </row>
    <row r="16" spans="1:34" s="193" customFormat="1" ht="24" customHeight="1" x14ac:dyDescent="0.2">
      <c r="A16" s="205">
        <f t="shared" si="0"/>
        <v>45933</v>
      </c>
      <c r="B16" s="206" t="str">
        <f t="shared" si="1"/>
        <v>金</v>
      </c>
      <c r="C16" s="207" t="s">
        <v>44</v>
      </c>
      <c r="D16" s="252" t="s">
        <v>139</v>
      </c>
      <c r="E16" s="253"/>
      <c r="F16" s="253"/>
      <c r="G16" s="254"/>
      <c r="H16" s="255" t="s">
        <v>145</v>
      </c>
      <c r="I16" s="256"/>
      <c r="J16" s="257"/>
      <c r="K16" s="208">
        <v>0.375</v>
      </c>
      <c r="L16" s="208">
        <v>0.77083333333333337</v>
      </c>
      <c r="M16" s="208">
        <v>4.1666666666666664E-2</v>
      </c>
      <c r="N16" s="209">
        <f t="shared" si="2"/>
        <v>8.5</v>
      </c>
      <c r="O16" s="209">
        <f t="shared" si="3"/>
        <v>7.9999999999999991</v>
      </c>
      <c r="P16" s="209">
        <f t="shared" si="4"/>
        <v>0.50000000000000089</v>
      </c>
      <c r="Q16" s="211"/>
      <c r="R16" s="233" t="str">
        <f t="shared" si="5"/>
        <v/>
      </c>
      <c r="S16" s="210" t="str">
        <f t="shared" si="6"/>
        <v/>
      </c>
      <c r="T16" s="175"/>
      <c r="U16" s="164"/>
      <c r="V16" s="164"/>
      <c r="W16" s="164"/>
      <c r="X16" s="164"/>
      <c r="Y16" s="164"/>
      <c r="Z16" s="164"/>
      <c r="AA16" s="164"/>
      <c r="AB16" s="164"/>
      <c r="AC16" s="164"/>
      <c r="AD16" s="164"/>
      <c r="AE16" s="164"/>
      <c r="AF16" s="164"/>
    </row>
    <row r="17" spans="1:32" s="193" customFormat="1" ht="24" customHeight="1" x14ac:dyDescent="0.2">
      <c r="A17" s="205">
        <f t="shared" si="0"/>
        <v>45934</v>
      </c>
      <c r="B17" s="206" t="str">
        <f t="shared" si="1"/>
        <v>土</v>
      </c>
      <c r="C17" s="207"/>
      <c r="D17" s="252"/>
      <c r="E17" s="253"/>
      <c r="F17" s="253"/>
      <c r="G17" s="254"/>
      <c r="H17" s="255"/>
      <c r="I17" s="256"/>
      <c r="J17" s="257"/>
      <c r="K17" s="208"/>
      <c r="L17" s="208"/>
      <c r="M17" s="208"/>
      <c r="N17" s="209" t="str">
        <f t="shared" si="2"/>
        <v/>
      </c>
      <c r="O17" s="209" t="str">
        <f t="shared" si="3"/>
        <v/>
      </c>
      <c r="P17" s="209" t="str">
        <f t="shared" si="4"/>
        <v/>
      </c>
      <c r="Q17" s="194"/>
      <c r="R17" s="233" t="str">
        <f t="shared" si="5"/>
        <v/>
      </c>
      <c r="S17" s="210" t="str">
        <f t="shared" si="6"/>
        <v/>
      </c>
      <c r="T17" s="175" t="s">
        <v>91</v>
      </c>
      <c r="U17" s="166" t="s">
        <v>81</v>
      </c>
      <c r="V17" s="164"/>
      <c r="W17" s="164"/>
      <c r="X17" s="164"/>
      <c r="Y17" s="164"/>
      <c r="Z17" s="164"/>
      <c r="AA17" s="164"/>
      <c r="AB17" s="164"/>
      <c r="AC17" s="164"/>
      <c r="AD17" s="164"/>
      <c r="AE17" s="164"/>
      <c r="AF17" s="164"/>
    </row>
    <row r="18" spans="1:32" s="193" customFormat="1" ht="24" customHeight="1" x14ac:dyDescent="0.2">
      <c r="A18" s="205">
        <f t="shared" si="0"/>
        <v>45935</v>
      </c>
      <c r="B18" s="206" t="str">
        <f t="shared" si="1"/>
        <v>日</v>
      </c>
      <c r="C18" s="207"/>
      <c r="D18" s="252"/>
      <c r="E18" s="253"/>
      <c r="F18" s="253"/>
      <c r="G18" s="254"/>
      <c r="H18" s="255"/>
      <c r="I18" s="256"/>
      <c r="J18" s="257"/>
      <c r="K18" s="208"/>
      <c r="L18" s="208"/>
      <c r="M18" s="208"/>
      <c r="N18" s="209" t="str">
        <f t="shared" si="2"/>
        <v/>
      </c>
      <c r="O18" s="209" t="str">
        <f t="shared" si="3"/>
        <v/>
      </c>
      <c r="P18" s="209" t="str">
        <f t="shared" si="4"/>
        <v/>
      </c>
      <c r="Q18" s="194"/>
      <c r="R18" s="233" t="str">
        <f t="shared" si="5"/>
        <v/>
      </c>
      <c r="S18" s="210" t="str">
        <f t="shared" si="6"/>
        <v/>
      </c>
      <c r="T18" s="175"/>
      <c r="U18" s="167" t="s">
        <v>124</v>
      </c>
      <c r="V18" s="164"/>
      <c r="W18" s="164"/>
      <c r="X18" s="164"/>
      <c r="Y18" s="164"/>
      <c r="Z18" s="164"/>
      <c r="AA18" s="164"/>
      <c r="AB18" s="164"/>
      <c r="AC18" s="164"/>
      <c r="AD18" s="164"/>
      <c r="AE18" s="164"/>
      <c r="AF18" s="164"/>
    </row>
    <row r="19" spans="1:32" s="193" customFormat="1" ht="24" customHeight="1" x14ac:dyDescent="0.2">
      <c r="A19" s="205">
        <f t="shared" si="0"/>
        <v>45936</v>
      </c>
      <c r="B19" s="206" t="str">
        <f t="shared" si="1"/>
        <v>月</v>
      </c>
      <c r="C19" s="207" t="s">
        <v>44</v>
      </c>
      <c r="D19" s="252" t="s">
        <v>108</v>
      </c>
      <c r="E19" s="253"/>
      <c r="F19" s="253"/>
      <c r="G19" s="254"/>
      <c r="H19" s="255" t="s">
        <v>126</v>
      </c>
      <c r="I19" s="256"/>
      <c r="J19" s="257"/>
      <c r="K19" s="208">
        <v>0.375</v>
      </c>
      <c r="L19" s="208">
        <v>0.75</v>
      </c>
      <c r="M19" s="208">
        <v>4.1666666666666664E-2</v>
      </c>
      <c r="N19" s="209">
        <f t="shared" si="2"/>
        <v>8</v>
      </c>
      <c r="O19" s="209">
        <f t="shared" si="3"/>
        <v>8</v>
      </c>
      <c r="P19" s="209" t="str">
        <f t="shared" si="4"/>
        <v/>
      </c>
      <c r="Q19" s="212"/>
      <c r="R19" s="233" t="str">
        <f t="shared" si="5"/>
        <v>●</v>
      </c>
      <c r="S19" s="210" t="str">
        <f t="shared" si="6"/>
        <v/>
      </c>
      <c r="T19" s="175"/>
      <c r="U19" s="232" t="s">
        <v>131</v>
      </c>
      <c r="V19" s="164"/>
      <c r="W19" s="164"/>
      <c r="X19" s="164"/>
      <c r="Y19" s="164"/>
      <c r="Z19" s="164"/>
      <c r="AA19" s="164"/>
      <c r="AB19" s="164"/>
      <c r="AC19" s="164"/>
      <c r="AD19" s="164"/>
      <c r="AE19" s="164"/>
      <c r="AF19" s="164"/>
    </row>
    <row r="20" spans="1:32" s="193" customFormat="1" ht="24" customHeight="1" x14ac:dyDescent="0.2">
      <c r="A20" s="205">
        <f t="shared" si="0"/>
        <v>45937</v>
      </c>
      <c r="B20" s="206" t="str">
        <f t="shared" si="1"/>
        <v>火</v>
      </c>
      <c r="C20" s="207" t="s">
        <v>44</v>
      </c>
      <c r="D20" s="252" t="s">
        <v>146</v>
      </c>
      <c r="E20" s="253"/>
      <c r="F20" s="253"/>
      <c r="G20" s="254"/>
      <c r="H20" s="255" t="s">
        <v>126</v>
      </c>
      <c r="I20" s="256"/>
      <c r="J20" s="257"/>
      <c r="K20" s="208">
        <v>0.375</v>
      </c>
      <c r="L20" s="208">
        <v>0.78125</v>
      </c>
      <c r="M20" s="208">
        <v>4.1666666666666664E-2</v>
      </c>
      <c r="N20" s="209">
        <f t="shared" si="2"/>
        <v>8.75</v>
      </c>
      <c r="O20" s="209">
        <f t="shared" si="3"/>
        <v>8</v>
      </c>
      <c r="P20" s="209">
        <f t="shared" si="4"/>
        <v>0.75</v>
      </c>
      <c r="Q20" s="212"/>
      <c r="R20" s="233" t="str">
        <f t="shared" si="5"/>
        <v/>
      </c>
      <c r="S20" s="210" t="str">
        <f t="shared" si="6"/>
        <v/>
      </c>
      <c r="T20" s="175"/>
      <c r="U20" s="166"/>
      <c r="V20" s="164"/>
      <c r="W20" s="164"/>
      <c r="X20" s="164"/>
      <c r="Y20" s="164"/>
      <c r="Z20" s="164"/>
      <c r="AA20" s="164"/>
      <c r="AB20" s="164"/>
      <c r="AC20" s="164"/>
      <c r="AD20" s="164"/>
      <c r="AE20" s="164"/>
      <c r="AF20" s="164"/>
    </row>
    <row r="21" spans="1:32" s="193" customFormat="1" ht="24" customHeight="1" x14ac:dyDescent="0.2">
      <c r="A21" s="205">
        <f t="shared" si="0"/>
        <v>45938</v>
      </c>
      <c r="B21" s="206" t="str">
        <f t="shared" si="1"/>
        <v>水</v>
      </c>
      <c r="C21" s="207"/>
      <c r="D21" s="252"/>
      <c r="E21" s="253"/>
      <c r="F21" s="253"/>
      <c r="G21" s="254"/>
      <c r="H21" s="255"/>
      <c r="I21" s="256"/>
      <c r="J21" s="257"/>
      <c r="K21" s="208"/>
      <c r="L21" s="208"/>
      <c r="M21" s="208"/>
      <c r="N21" s="209" t="str">
        <f t="shared" si="2"/>
        <v/>
      </c>
      <c r="O21" s="209" t="str">
        <f t="shared" si="3"/>
        <v/>
      </c>
      <c r="P21" s="209" t="str">
        <f t="shared" si="4"/>
        <v/>
      </c>
      <c r="Q21" s="194"/>
      <c r="R21" s="233" t="str">
        <f t="shared" si="5"/>
        <v/>
      </c>
      <c r="S21" s="210" t="str">
        <f t="shared" si="6"/>
        <v/>
      </c>
      <c r="T21" s="175" t="s">
        <v>92</v>
      </c>
      <c r="U21" s="164" t="s">
        <v>125</v>
      </c>
      <c r="V21" s="164"/>
      <c r="W21" s="164"/>
      <c r="X21" s="164"/>
      <c r="Y21" s="164"/>
      <c r="Z21" s="164"/>
      <c r="AA21" s="164"/>
      <c r="AB21" s="164"/>
      <c r="AC21" s="164"/>
      <c r="AD21" s="164"/>
      <c r="AE21" s="164"/>
      <c r="AF21" s="164"/>
    </row>
    <row r="22" spans="1:32" s="193" customFormat="1" ht="24" customHeight="1" x14ac:dyDescent="0.2">
      <c r="A22" s="205">
        <f t="shared" si="0"/>
        <v>45939</v>
      </c>
      <c r="B22" s="206" t="str">
        <f t="shared" si="1"/>
        <v>木</v>
      </c>
      <c r="C22" s="207" t="s">
        <v>44</v>
      </c>
      <c r="D22" s="252" t="s">
        <v>146</v>
      </c>
      <c r="E22" s="253"/>
      <c r="F22" s="253"/>
      <c r="G22" s="254"/>
      <c r="H22" s="255" t="s">
        <v>126</v>
      </c>
      <c r="I22" s="256"/>
      <c r="J22" s="257"/>
      <c r="K22" s="208">
        <v>0.375</v>
      </c>
      <c r="L22" s="208">
        <v>0.75</v>
      </c>
      <c r="M22" s="208">
        <v>4.1666666666666664E-2</v>
      </c>
      <c r="N22" s="209">
        <f t="shared" si="2"/>
        <v>8</v>
      </c>
      <c r="O22" s="209">
        <f t="shared" si="3"/>
        <v>8</v>
      </c>
      <c r="P22" s="209" t="str">
        <f t="shared" si="4"/>
        <v/>
      </c>
      <c r="Q22" s="194"/>
      <c r="R22" s="233" t="str">
        <f t="shared" si="5"/>
        <v/>
      </c>
      <c r="S22" s="210" t="str">
        <f t="shared" si="6"/>
        <v/>
      </c>
      <c r="T22" s="175"/>
      <c r="U22" s="164"/>
      <c r="V22" s="164"/>
      <c r="W22" s="164"/>
      <c r="X22" s="164"/>
      <c r="Y22" s="164"/>
      <c r="Z22" s="164"/>
      <c r="AA22" s="164"/>
      <c r="AB22" s="164"/>
      <c r="AC22" s="164"/>
      <c r="AD22" s="164"/>
      <c r="AE22" s="164"/>
      <c r="AF22" s="164"/>
    </row>
    <row r="23" spans="1:32" s="193" customFormat="1" ht="24" customHeight="1" x14ac:dyDescent="0.2">
      <c r="A23" s="205">
        <f t="shared" si="0"/>
        <v>45940</v>
      </c>
      <c r="B23" s="206" t="str">
        <f t="shared" si="1"/>
        <v>金</v>
      </c>
      <c r="C23" s="207" t="s">
        <v>44</v>
      </c>
      <c r="D23" s="252" t="s">
        <v>146</v>
      </c>
      <c r="E23" s="253"/>
      <c r="F23" s="253"/>
      <c r="G23" s="254"/>
      <c r="H23" s="255" t="s">
        <v>126</v>
      </c>
      <c r="I23" s="256"/>
      <c r="J23" s="257"/>
      <c r="K23" s="208">
        <v>0.375</v>
      </c>
      <c r="L23" s="208">
        <v>0.75</v>
      </c>
      <c r="M23" s="208">
        <v>4.1666666666666664E-2</v>
      </c>
      <c r="N23" s="209">
        <f t="shared" si="2"/>
        <v>8</v>
      </c>
      <c r="O23" s="209">
        <f t="shared" si="3"/>
        <v>8</v>
      </c>
      <c r="P23" s="209" t="str">
        <f t="shared" si="4"/>
        <v/>
      </c>
      <c r="Q23" s="194"/>
      <c r="R23" s="233" t="str">
        <f t="shared" si="5"/>
        <v/>
      </c>
      <c r="S23" s="210" t="str">
        <f t="shared" si="6"/>
        <v/>
      </c>
      <c r="T23" s="175" t="s">
        <v>99</v>
      </c>
      <c r="U23" s="193" t="s">
        <v>127</v>
      </c>
      <c r="V23" s="164"/>
      <c r="W23" s="164"/>
      <c r="X23" s="164"/>
      <c r="Y23" s="164"/>
      <c r="Z23" s="164"/>
      <c r="AA23" s="164"/>
      <c r="AB23" s="164"/>
      <c r="AC23" s="164"/>
      <c r="AD23" s="164"/>
      <c r="AE23" s="164"/>
      <c r="AF23" s="164"/>
    </row>
    <row r="24" spans="1:32" s="193" customFormat="1" ht="24" customHeight="1" x14ac:dyDescent="0.2">
      <c r="A24" s="205">
        <f t="shared" si="0"/>
        <v>45941</v>
      </c>
      <c r="B24" s="206" t="str">
        <f t="shared" si="1"/>
        <v>土</v>
      </c>
      <c r="C24" s="207"/>
      <c r="D24" s="252"/>
      <c r="E24" s="253"/>
      <c r="F24" s="253"/>
      <c r="G24" s="254"/>
      <c r="H24" s="255"/>
      <c r="I24" s="256"/>
      <c r="J24" s="257"/>
      <c r="K24" s="208"/>
      <c r="L24" s="208"/>
      <c r="M24" s="208"/>
      <c r="N24" s="209" t="str">
        <f t="shared" si="2"/>
        <v/>
      </c>
      <c r="O24" s="209" t="str">
        <f t="shared" si="3"/>
        <v/>
      </c>
      <c r="P24" s="209" t="str">
        <f t="shared" si="4"/>
        <v/>
      </c>
      <c r="Q24" s="194"/>
      <c r="R24" s="233" t="str">
        <f t="shared" si="5"/>
        <v/>
      </c>
      <c r="S24" s="210" t="str">
        <f t="shared" si="6"/>
        <v/>
      </c>
      <c r="T24" s="175"/>
      <c r="U24" s="166"/>
      <c r="V24" s="164"/>
      <c r="W24" s="164"/>
      <c r="X24" s="164"/>
      <c r="Y24" s="164"/>
      <c r="Z24" s="164"/>
      <c r="AA24" s="164"/>
      <c r="AB24" s="164"/>
      <c r="AC24" s="164"/>
      <c r="AD24" s="164"/>
      <c r="AE24" s="164"/>
      <c r="AF24" s="164"/>
    </row>
    <row r="25" spans="1:32" s="193" customFormat="1" ht="24" customHeight="1" x14ac:dyDescent="0.2">
      <c r="A25" s="205">
        <f t="shared" si="0"/>
        <v>45942</v>
      </c>
      <c r="B25" s="206" t="str">
        <f t="shared" si="1"/>
        <v>日</v>
      </c>
      <c r="C25" s="207"/>
      <c r="D25" s="252"/>
      <c r="E25" s="253"/>
      <c r="F25" s="253"/>
      <c r="G25" s="254"/>
      <c r="H25" s="255"/>
      <c r="I25" s="256"/>
      <c r="J25" s="257"/>
      <c r="K25" s="208"/>
      <c r="L25" s="208"/>
      <c r="M25" s="208"/>
      <c r="N25" s="209" t="str">
        <f t="shared" si="2"/>
        <v/>
      </c>
      <c r="O25" s="209" t="str">
        <f t="shared" si="3"/>
        <v/>
      </c>
      <c r="P25" s="209" t="str">
        <f t="shared" si="4"/>
        <v/>
      </c>
      <c r="Q25" s="194"/>
      <c r="R25" s="233" t="str">
        <f t="shared" si="5"/>
        <v/>
      </c>
      <c r="S25" s="210" t="str">
        <f t="shared" si="6"/>
        <v/>
      </c>
      <c r="T25" s="175" t="s">
        <v>112</v>
      </c>
      <c r="U25" s="166" t="s">
        <v>82</v>
      </c>
      <c r="V25" s="164"/>
      <c r="W25" s="164"/>
      <c r="X25" s="164"/>
      <c r="Y25" s="164"/>
      <c r="Z25" s="164"/>
      <c r="AA25" s="164"/>
      <c r="AB25" s="164"/>
      <c r="AC25" s="164"/>
      <c r="AD25" s="164"/>
      <c r="AE25" s="164"/>
      <c r="AF25" s="164"/>
    </row>
    <row r="26" spans="1:32" s="193" customFormat="1" ht="24" customHeight="1" x14ac:dyDescent="0.2">
      <c r="A26" s="205">
        <f t="shared" si="0"/>
        <v>45943</v>
      </c>
      <c r="B26" s="206" t="str">
        <f t="shared" si="1"/>
        <v>月</v>
      </c>
      <c r="C26" s="207" t="s">
        <v>44</v>
      </c>
      <c r="D26" s="252" t="s">
        <v>138</v>
      </c>
      <c r="E26" s="253"/>
      <c r="F26" s="253"/>
      <c r="G26" s="254"/>
      <c r="H26" s="255"/>
      <c r="I26" s="256"/>
      <c r="J26" s="257"/>
      <c r="K26" s="208">
        <v>0.375</v>
      </c>
      <c r="L26" s="208">
        <v>0.78125</v>
      </c>
      <c r="M26" s="208">
        <v>4.1666666666666664E-2</v>
      </c>
      <c r="N26" s="209">
        <f t="shared" si="2"/>
        <v>8.75</v>
      </c>
      <c r="O26" s="209">
        <f t="shared" si="3"/>
        <v>8</v>
      </c>
      <c r="P26" s="209">
        <f t="shared" si="4"/>
        <v>0.75</v>
      </c>
      <c r="Q26" s="212"/>
      <c r="R26" s="233" t="str">
        <f t="shared" si="5"/>
        <v>●</v>
      </c>
      <c r="S26" s="210" t="str">
        <f t="shared" si="6"/>
        <v/>
      </c>
      <c r="T26" s="175"/>
      <c r="U26" s="166" t="s">
        <v>39</v>
      </c>
      <c r="V26" s="164"/>
      <c r="W26" s="164"/>
      <c r="X26" s="164"/>
      <c r="Y26" s="164"/>
      <c r="Z26" s="164"/>
      <c r="AA26" s="164"/>
      <c r="AB26" s="164"/>
      <c r="AC26" s="164"/>
      <c r="AD26" s="164"/>
      <c r="AE26" s="164"/>
      <c r="AF26" s="164"/>
    </row>
    <row r="27" spans="1:32" s="193" customFormat="1" ht="24" customHeight="1" x14ac:dyDescent="0.2">
      <c r="A27" s="205">
        <f t="shared" si="0"/>
        <v>45944</v>
      </c>
      <c r="B27" s="206" t="str">
        <f t="shared" si="1"/>
        <v>火</v>
      </c>
      <c r="C27" s="207" t="s">
        <v>44</v>
      </c>
      <c r="D27" s="252" t="s">
        <v>146</v>
      </c>
      <c r="E27" s="253"/>
      <c r="F27" s="253"/>
      <c r="G27" s="254"/>
      <c r="H27" s="255" t="s">
        <v>126</v>
      </c>
      <c r="I27" s="256"/>
      <c r="J27" s="257"/>
      <c r="K27" s="208">
        <v>0.375</v>
      </c>
      <c r="L27" s="208">
        <v>0.80208333333333337</v>
      </c>
      <c r="M27" s="208">
        <v>4.1666666666666664E-2</v>
      </c>
      <c r="N27" s="209">
        <f t="shared" si="2"/>
        <v>9.25</v>
      </c>
      <c r="O27" s="209">
        <f t="shared" si="3"/>
        <v>7.9999999999999991</v>
      </c>
      <c r="P27" s="209">
        <f t="shared" si="4"/>
        <v>1.2500000000000009</v>
      </c>
      <c r="Q27" s="212"/>
      <c r="R27" s="233" t="str">
        <f t="shared" si="5"/>
        <v/>
      </c>
      <c r="S27" s="210" t="str">
        <f t="shared" si="6"/>
        <v/>
      </c>
      <c r="T27" s="175"/>
      <c r="U27" s="166"/>
      <c r="V27" s="164"/>
      <c r="W27" s="164"/>
      <c r="X27" s="164"/>
      <c r="Y27" s="164"/>
      <c r="Z27" s="164"/>
      <c r="AA27" s="164"/>
      <c r="AB27" s="164"/>
      <c r="AC27" s="164"/>
      <c r="AD27" s="164"/>
      <c r="AE27" s="164"/>
      <c r="AF27" s="164"/>
    </row>
    <row r="28" spans="1:32" s="193" customFormat="1" ht="24" customHeight="1" x14ac:dyDescent="0.2">
      <c r="A28" s="205">
        <f t="shared" si="0"/>
        <v>45945</v>
      </c>
      <c r="B28" s="206" t="str">
        <f t="shared" si="1"/>
        <v>水</v>
      </c>
      <c r="C28" s="207" t="s">
        <v>44</v>
      </c>
      <c r="D28" s="252" t="s">
        <v>146</v>
      </c>
      <c r="E28" s="253"/>
      <c r="F28" s="253"/>
      <c r="G28" s="254"/>
      <c r="H28" s="255" t="s">
        <v>126</v>
      </c>
      <c r="I28" s="256"/>
      <c r="J28" s="257"/>
      <c r="K28" s="208">
        <v>0.375</v>
      </c>
      <c r="L28" s="208">
        <v>0.82291666666666663</v>
      </c>
      <c r="M28" s="208">
        <v>4.1666666666666664E-2</v>
      </c>
      <c r="N28" s="209">
        <f t="shared" si="2"/>
        <v>9.7499999999999982</v>
      </c>
      <c r="O28" s="209">
        <f t="shared" si="3"/>
        <v>7.9999999999999991</v>
      </c>
      <c r="P28" s="209">
        <f t="shared" si="4"/>
        <v>1.7499999999999991</v>
      </c>
      <c r="Q28" s="212"/>
      <c r="R28" s="233" t="str">
        <f t="shared" si="5"/>
        <v/>
      </c>
      <c r="S28" s="210" t="str">
        <f t="shared" si="6"/>
        <v/>
      </c>
      <c r="T28" s="175" t="s">
        <v>106</v>
      </c>
      <c r="U28" s="164" t="s">
        <v>107</v>
      </c>
      <c r="V28" s="164"/>
      <c r="W28" s="164"/>
      <c r="X28" s="164"/>
      <c r="Y28" s="164"/>
      <c r="Z28" s="164"/>
      <c r="AA28" s="164"/>
      <c r="AB28" s="164"/>
      <c r="AC28" s="164"/>
      <c r="AD28" s="164"/>
      <c r="AE28" s="164"/>
      <c r="AF28" s="164"/>
    </row>
    <row r="29" spans="1:32" s="193" customFormat="1" ht="24" customHeight="1" x14ac:dyDescent="0.2">
      <c r="A29" s="205">
        <f t="shared" si="0"/>
        <v>45946</v>
      </c>
      <c r="B29" s="206" t="str">
        <f t="shared" si="1"/>
        <v>木</v>
      </c>
      <c r="C29" s="207" t="s">
        <v>44</v>
      </c>
      <c r="D29" s="252" t="s">
        <v>146</v>
      </c>
      <c r="E29" s="253"/>
      <c r="F29" s="253"/>
      <c r="G29" s="254"/>
      <c r="H29" s="255" t="s">
        <v>126</v>
      </c>
      <c r="I29" s="256"/>
      <c r="J29" s="257"/>
      <c r="K29" s="208">
        <v>0.375</v>
      </c>
      <c r="L29" s="208">
        <v>0.8125</v>
      </c>
      <c r="M29" s="208">
        <v>4.1666666666666664E-2</v>
      </c>
      <c r="N29" s="209">
        <f t="shared" si="2"/>
        <v>9.5</v>
      </c>
      <c r="O29" s="209">
        <f t="shared" si="3"/>
        <v>8</v>
      </c>
      <c r="P29" s="209">
        <f t="shared" si="4"/>
        <v>1.5</v>
      </c>
      <c r="Q29" s="212"/>
      <c r="R29" s="233" t="str">
        <f t="shared" si="5"/>
        <v/>
      </c>
      <c r="S29" s="210" t="str">
        <f t="shared" si="6"/>
        <v/>
      </c>
      <c r="T29" s="175"/>
      <c r="U29" s="164" t="s">
        <v>93</v>
      </c>
      <c r="V29" s="164"/>
      <c r="W29" s="164"/>
      <c r="X29" s="164"/>
      <c r="Y29" s="164"/>
      <c r="Z29" s="164"/>
      <c r="AA29" s="164"/>
      <c r="AB29" s="164"/>
      <c r="AC29" s="164"/>
      <c r="AD29" s="164"/>
      <c r="AE29" s="164"/>
      <c r="AF29" s="164"/>
    </row>
    <row r="30" spans="1:32" s="193" customFormat="1" ht="24" customHeight="1" x14ac:dyDescent="0.2">
      <c r="A30" s="205">
        <f t="shared" si="0"/>
        <v>45947</v>
      </c>
      <c r="B30" s="206" t="str">
        <f t="shared" si="1"/>
        <v>金</v>
      </c>
      <c r="C30" s="207" t="s">
        <v>44</v>
      </c>
      <c r="D30" s="252" t="s">
        <v>146</v>
      </c>
      <c r="E30" s="253"/>
      <c r="F30" s="253"/>
      <c r="G30" s="254"/>
      <c r="H30" s="255" t="s">
        <v>126</v>
      </c>
      <c r="I30" s="256"/>
      <c r="J30" s="257"/>
      <c r="K30" s="208">
        <v>0.375</v>
      </c>
      <c r="L30" s="208">
        <v>0.75</v>
      </c>
      <c r="M30" s="208">
        <v>4.1666666666666664E-2</v>
      </c>
      <c r="N30" s="209">
        <f t="shared" si="2"/>
        <v>8</v>
      </c>
      <c r="O30" s="209">
        <f t="shared" si="3"/>
        <v>8</v>
      </c>
      <c r="P30" s="209" t="str">
        <f t="shared" si="4"/>
        <v/>
      </c>
      <c r="Q30" s="212"/>
      <c r="R30" s="233" t="str">
        <f t="shared" si="5"/>
        <v/>
      </c>
      <c r="S30" s="210" t="str">
        <f t="shared" si="6"/>
        <v/>
      </c>
      <c r="T30" s="175"/>
      <c r="U30" s="164"/>
      <c r="V30" s="164"/>
      <c r="W30" s="164"/>
      <c r="X30" s="164"/>
      <c r="Y30" s="164"/>
      <c r="Z30" s="164"/>
      <c r="AA30" s="164"/>
      <c r="AB30" s="164"/>
      <c r="AC30" s="164"/>
      <c r="AD30" s="164"/>
      <c r="AE30" s="164"/>
      <c r="AF30" s="164"/>
    </row>
    <row r="31" spans="1:32" s="193" customFormat="1" ht="24" customHeight="1" x14ac:dyDescent="0.2">
      <c r="A31" s="205">
        <f t="shared" si="0"/>
        <v>45948</v>
      </c>
      <c r="B31" s="206" t="str">
        <f t="shared" si="1"/>
        <v>土</v>
      </c>
      <c r="C31" s="207"/>
      <c r="D31" s="252"/>
      <c r="E31" s="253"/>
      <c r="F31" s="253"/>
      <c r="G31" s="254"/>
      <c r="H31" s="255"/>
      <c r="I31" s="256"/>
      <c r="J31" s="257"/>
      <c r="K31" s="208"/>
      <c r="L31" s="208"/>
      <c r="M31" s="208"/>
      <c r="N31" s="209" t="str">
        <f t="shared" si="2"/>
        <v/>
      </c>
      <c r="O31" s="209" t="str">
        <f t="shared" si="3"/>
        <v/>
      </c>
      <c r="P31" s="209" t="str">
        <f t="shared" si="4"/>
        <v/>
      </c>
      <c r="Q31" s="212"/>
      <c r="R31" s="233" t="str">
        <f t="shared" si="5"/>
        <v/>
      </c>
      <c r="S31" s="210" t="str">
        <f t="shared" si="6"/>
        <v/>
      </c>
      <c r="T31" s="175" t="s">
        <v>101</v>
      </c>
      <c r="U31" s="164" t="s">
        <v>40</v>
      </c>
      <c r="V31" s="164"/>
      <c r="W31" s="164"/>
      <c r="X31" s="164"/>
      <c r="Y31" s="164"/>
      <c r="Z31" s="164"/>
      <c r="AA31" s="164"/>
      <c r="AB31" s="164"/>
      <c r="AC31" s="164"/>
      <c r="AD31" s="164"/>
      <c r="AE31" s="164"/>
      <c r="AF31" s="164"/>
    </row>
    <row r="32" spans="1:32" s="193" customFormat="1" ht="24" customHeight="1" x14ac:dyDescent="0.2">
      <c r="A32" s="205">
        <f t="shared" si="0"/>
        <v>45949</v>
      </c>
      <c r="B32" s="206" t="str">
        <f t="shared" si="1"/>
        <v>日</v>
      </c>
      <c r="C32" s="207"/>
      <c r="D32" s="252"/>
      <c r="E32" s="253"/>
      <c r="F32" s="253"/>
      <c r="G32" s="254"/>
      <c r="H32" s="255"/>
      <c r="I32" s="256"/>
      <c r="J32" s="257"/>
      <c r="K32" s="208"/>
      <c r="L32" s="208"/>
      <c r="M32" s="208"/>
      <c r="N32" s="209" t="str">
        <f t="shared" si="2"/>
        <v/>
      </c>
      <c r="O32" s="209" t="str">
        <f t="shared" si="3"/>
        <v/>
      </c>
      <c r="P32" s="209" t="str">
        <f t="shared" si="4"/>
        <v/>
      </c>
      <c r="Q32" s="212"/>
      <c r="R32" s="233" t="str">
        <f t="shared" si="5"/>
        <v/>
      </c>
      <c r="S32" s="210" t="str">
        <f t="shared" si="6"/>
        <v/>
      </c>
      <c r="T32" s="175"/>
      <c r="U32" s="164"/>
      <c r="V32" s="164"/>
      <c r="W32" s="164"/>
      <c r="X32" s="164"/>
      <c r="Y32" s="164"/>
      <c r="Z32" s="164"/>
      <c r="AA32" s="164"/>
      <c r="AB32" s="164"/>
      <c r="AC32" s="164"/>
      <c r="AD32" s="164"/>
      <c r="AE32" s="164"/>
      <c r="AF32" s="164"/>
    </row>
    <row r="33" spans="1:32" s="193" customFormat="1" ht="24" customHeight="1" x14ac:dyDescent="0.2">
      <c r="A33" s="205">
        <f t="shared" si="0"/>
        <v>45950</v>
      </c>
      <c r="B33" s="206" t="str">
        <f t="shared" si="1"/>
        <v>月</v>
      </c>
      <c r="C33" s="207" t="s">
        <v>44</v>
      </c>
      <c r="D33" s="252" t="s">
        <v>146</v>
      </c>
      <c r="E33" s="253"/>
      <c r="F33" s="253"/>
      <c r="G33" s="254"/>
      <c r="H33" s="255" t="s">
        <v>126</v>
      </c>
      <c r="I33" s="256"/>
      <c r="J33" s="257"/>
      <c r="K33" s="208">
        <v>0.375</v>
      </c>
      <c r="L33" s="208">
        <v>0.82291666666666663</v>
      </c>
      <c r="M33" s="208">
        <v>4.1666666666666664E-2</v>
      </c>
      <c r="N33" s="209">
        <f t="shared" si="2"/>
        <v>9.7499999999999982</v>
      </c>
      <c r="O33" s="209">
        <f t="shared" si="3"/>
        <v>7.9999999999999991</v>
      </c>
      <c r="P33" s="209">
        <f t="shared" si="4"/>
        <v>1.7499999999999991</v>
      </c>
      <c r="Q33" s="212"/>
      <c r="R33" s="233" t="str">
        <f t="shared" si="5"/>
        <v/>
      </c>
      <c r="S33" s="210" t="str">
        <f t="shared" si="6"/>
        <v/>
      </c>
      <c r="T33" s="175" t="s">
        <v>94</v>
      </c>
      <c r="U33" s="164" t="s">
        <v>143</v>
      </c>
      <c r="V33" s="164"/>
      <c r="W33" s="164"/>
      <c r="X33" s="164"/>
      <c r="Y33" s="164"/>
      <c r="Z33" s="164"/>
      <c r="AA33" s="164"/>
      <c r="AB33" s="164"/>
      <c r="AC33" s="164"/>
      <c r="AD33" s="164"/>
      <c r="AE33" s="164"/>
      <c r="AF33" s="164"/>
    </row>
    <row r="34" spans="1:32" s="193" customFormat="1" ht="24" customHeight="1" x14ac:dyDescent="0.2">
      <c r="A34" s="205">
        <f t="shared" si="0"/>
        <v>45951</v>
      </c>
      <c r="B34" s="206" t="str">
        <f t="shared" si="1"/>
        <v>火</v>
      </c>
      <c r="C34" s="207"/>
      <c r="D34" s="252"/>
      <c r="E34" s="253"/>
      <c r="F34" s="253"/>
      <c r="G34" s="254"/>
      <c r="H34" s="255"/>
      <c r="I34" s="256"/>
      <c r="J34" s="257"/>
      <c r="K34" s="208"/>
      <c r="L34" s="208"/>
      <c r="M34" s="208"/>
      <c r="N34" s="209" t="str">
        <f t="shared" si="2"/>
        <v/>
      </c>
      <c r="O34" s="209" t="str">
        <f t="shared" si="3"/>
        <v/>
      </c>
      <c r="P34" s="209" t="str">
        <f t="shared" si="4"/>
        <v/>
      </c>
      <c r="Q34" s="212"/>
      <c r="R34" s="233" t="str">
        <f t="shared" si="5"/>
        <v/>
      </c>
      <c r="S34" s="210" t="str">
        <f t="shared" si="6"/>
        <v/>
      </c>
      <c r="T34" s="175" t="s">
        <v>111</v>
      </c>
      <c r="U34" s="166" t="s">
        <v>142</v>
      </c>
      <c r="V34" s="164"/>
      <c r="W34" s="164"/>
      <c r="X34" s="164"/>
      <c r="Y34" s="164"/>
      <c r="Z34" s="164"/>
      <c r="AA34" s="164"/>
      <c r="AB34" s="164"/>
      <c r="AC34" s="164"/>
      <c r="AD34" s="164"/>
      <c r="AE34" s="164"/>
      <c r="AF34" s="164"/>
    </row>
    <row r="35" spans="1:32" s="193" customFormat="1" ht="24" customHeight="1" x14ac:dyDescent="0.2">
      <c r="A35" s="205">
        <f t="shared" si="0"/>
        <v>45952</v>
      </c>
      <c r="B35" s="206" t="str">
        <f t="shared" si="1"/>
        <v>水</v>
      </c>
      <c r="C35" s="207" t="s">
        <v>44</v>
      </c>
      <c r="D35" s="252" t="s">
        <v>146</v>
      </c>
      <c r="E35" s="253"/>
      <c r="F35" s="253"/>
      <c r="G35" s="254"/>
      <c r="H35" s="255" t="s">
        <v>126</v>
      </c>
      <c r="I35" s="256"/>
      <c r="J35" s="257"/>
      <c r="K35" s="208">
        <v>0.375</v>
      </c>
      <c r="L35" s="208">
        <v>0.75</v>
      </c>
      <c r="M35" s="208">
        <v>4.1666666666666664E-2</v>
      </c>
      <c r="N35" s="209">
        <f t="shared" si="2"/>
        <v>8</v>
      </c>
      <c r="O35" s="209">
        <f t="shared" si="3"/>
        <v>8</v>
      </c>
      <c r="P35" s="209" t="str">
        <f t="shared" si="4"/>
        <v/>
      </c>
      <c r="Q35" s="212"/>
      <c r="R35" s="233" t="str">
        <f t="shared" si="5"/>
        <v/>
      </c>
      <c r="S35" s="210" t="str">
        <f t="shared" si="6"/>
        <v/>
      </c>
      <c r="T35" s="175"/>
      <c r="U35" s="164" t="s">
        <v>41</v>
      </c>
      <c r="V35" s="164"/>
      <c r="W35" s="164"/>
      <c r="X35" s="164"/>
      <c r="Y35" s="164"/>
      <c r="Z35" s="164"/>
      <c r="AA35" s="164"/>
      <c r="AB35" s="164"/>
      <c r="AC35" s="164"/>
      <c r="AD35" s="164"/>
      <c r="AE35" s="164"/>
      <c r="AF35" s="164"/>
    </row>
    <row r="36" spans="1:32" s="193" customFormat="1" ht="24" customHeight="1" x14ac:dyDescent="0.2">
      <c r="A36" s="205">
        <f t="shared" si="0"/>
        <v>45953</v>
      </c>
      <c r="B36" s="206" t="str">
        <f t="shared" si="1"/>
        <v>木</v>
      </c>
      <c r="C36" s="207" t="s">
        <v>44</v>
      </c>
      <c r="D36" s="252" t="s">
        <v>146</v>
      </c>
      <c r="E36" s="253"/>
      <c r="F36" s="253"/>
      <c r="G36" s="254"/>
      <c r="H36" s="255" t="s">
        <v>126</v>
      </c>
      <c r="I36" s="256"/>
      <c r="J36" s="257"/>
      <c r="K36" s="208">
        <v>0.375</v>
      </c>
      <c r="L36" s="208">
        <v>0.75</v>
      </c>
      <c r="M36" s="208">
        <v>4.1666666666666664E-2</v>
      </c>
      <c r="N36" s="209">
        <f t="shared" si="2"/>
        <v>8</v>
      </c>
      <c r="O36" s="209">
        <f t="shared" si="3"/>
        <v>8</v>
      </c>
      <c r="P36" s="209" t="str">
        <f t="shared" si="4"/>
        <v/>
      </c>
      <c r="Q36" s="212"/>
      <c r="R36" s="233" t="str">
        <f t="shared" si="5"/>
        <v/>
      </c>
      <c r="S36" s="210" t="str">
        <f t="shared" si="6"/>
        <v/>
      </c>
      <c r="T36" s="175" t="s">
        <v>113</v>
      </c>
      <c r="U36" s="164" t="s">
        <v>42</v>
      </c>
      <c r="V36" s="164"/>
      <c r="W36" s="164"/>
      <c r="X36" s="164"/>
      <c r="Y36" s="164"/>
      <c r="Z36" s="164"/>
      <c r="AA36" s="164"/>
      <c r="AB36" s="164"/>
      <c r="AC36" s="164"/>
      <c r="AD36" s="164"/>
      <c r="AE36" s="164"/>
      <c r="AF36" s="164"/>
    </row>
    <row r="37" spans="1:32" s="193" customFormat="1" ht="24" customHeight="1" x14ac:dyDescent="0.2">
      <c r="A37" s="205">
        <f t="shared" si="0"/>
        <v>45954</v>
      </c>
      <c r="B37" s="206" t="str">
        <f t="shared" si="1"/>
        <v>金</v>
      </c>
      <c r="C37" s="207" t="s">
        <v>44</v>
      </c>
      <c r="D37" s="252" t="s">
        <v>146</v>
      </c>
      <c r="E37" s="253"/>
      <c r="F37" s="253"/>
      <c r="G37" s="254"/>
      <c r="H37" s="255" t="s">
        <v>126</v>
      </c>
      <c r="I37" s="256"/>
      <c r="J37" s="257"/>
      <c r="K37" s="208">
        <v>0.375</v>
      </c>
      <c r="L37" s="208">
        <v>0.75</v>
      </c>
      <c r="M37" s="208">
        <v>4.1666666666666664E-2</v>
      </c>
      <c r="N37" s="209">
        <f t="shared" si="2"/>
        <v>8</v>
      </c>
      <c r="O37" s="209">
        <f t="shared" si="3"/>
        <v>8</v>
      </c>
      <c r="P37" s="209" t="str">
        <f t="shared" si="4"/>
        <v/>
      </c>
      <c r="Q37" s="212"/>
      <c r="R37" s="233" t="str">
        <f t="shared" si="5"/>
        <v/>
      </c>
      <c r="S37" s="210" t="str">
        <f t="shared" si="6"/>
        <v/>
      </c>
      <c r="T37" s="175"/>
      <c r="U37" s="180" t="s">
        <v>114</v>
      </c>
      <c r="V37" s="180"/>
      <c r="W37" s="180"/>
      <c r="X37" s="180"/>
      <c r="Y37" s="180"/>
      <c r="Z37" s="180"/>
      <c r="AA37" s="164"/>
      <c r="AB37" s="164"/>
      <c r="AC37" s="164"/>
      <c r="AD37" s="164"/>
      <c r="AE37" s="164"/>
      <c r="AF37" s="164"/>
    </row>
    <row r="38" spans="1:32" s="193" customFormat="1" ht="24" customHeight="1" x14ac:dyDescent="0.2">
      <c r="A38" s="205">
        <f t="shared" si="0"/>
        <v>45955</v>
      </c>
      <c r="B38" s="206" t="str">
        <f t="shared" si="1"/>
        <v>土</v>
      </c>
      <c r="C38" s="207"/>
      <c r="D38" s="252"/>
      <c r="E38" s="253"/>
      <c r="F38" s="253"/>
      <c r="G38" s="254"/>
      <c r="H38" s="255"/>
      <c r="I38" s="256"/>
      <c r="J38" s="257"/>
      <c r="K38" s="208"/>
      <c r="L38" s="208"/>
      <c r="M38" s="208"/>
      <c r="N38" s="209" t="str">
        <f t="shared" si="2"/>
        <v/>
      </c>
      <c r="O38" s="209" t="str">
        <f t="shared" si="3"/>
        <v/>
      </c>
      <c r="P38" s="209" t="str">
        <f t="shared" si="4"/>
        <v/>
      </c>
      <c r="Q38" s="212"/>
      <c r="R38" s="233" t="str">
        <f t="shared" si="5"/>
        <v/>
      </c>
      <c r="S38" s="210" t="str">
        <f t="shared" si="6"/>
        <v/>
      </c>
      <c r="T38" s="175"/>
      <c r="U38" s="164"/>
      <c r="V38" s="164"/>
      <c r="W38" s="164"/>
      <c r="X38" s="164"/>
      <c r="Y38" s="164"/>
      <c r="Z38" s="164"/>
      <c r="AA38" s="164"/>
      <c r="AB38" s="164"/>
      <c r="AC38" s="164"/>
      <c r="AD38" s="164"/>
      <c r="AE38" s="164"/>
      <c r="AF38" s="164"/>
    </row>
    <row r="39" spans="1:32" s="193" customFormat="1" ht="24" customHeight="1" x14ac:dyDescent="0.2">
      <c r="A39" s="205">
        <f t="shared" si="0"/>
        <v>45956</v>
      </c>
      <c r="B39" s="206" t="str">
        <f t="shared" si="1"/>
        <v>日</v>
      </c>
      <c r="C39" s="207"/>
      <c r="D39" s="252"/>
      <c r="E39" s="253"/>
      <c r="F39" s="253"/>
      <c r="G39" s="254"/>
      <c r="H39" s="255"/>
      <c r="I39" s="256"/>
      <c r="J39" s="257"/>
      <c r="K39" s="208"/>
      <c r="L39" s="208"/>
      <c r="M39" s="208"/>
      <c r="N39" s="209" t="str">
        <f t="shared" si="2"/>
        <v/>
      </c>
      <c r="O39" s="209" t="str">
        <f t="shared" si="3"/>
        <v/>
      </c>
      <c r="P39" s="209" t="str">
        <f t="shared" si="4"/>
        <v/>
      </c>
      <c r="Q39" s="212"/>
      <c r="R39" s="233" t="str">
        <f t="shared" si="5"/>
        <v/>
      </c>
      <c r="S39" s="210" t="str">
        <f t="shared" si="6"/>
        <v/>
      </c>
      <c r="T39" s="175" t="s">
        <v>105</v>
      </c>
      <c r="U39" s="164" t="s">
        <v>42</v>
      </c>
      <c r="V39" s="164"/>
      <c r="W39" s="164"/>
      <c r="X39" s="164"/>
      <c r="Y39" s="164"/>
      <c r="Z39" s="164"/>
      <c r="AA39" s="164"/>
      <c r="AB39" s="164"/>
      <c r="AC39" s="164"/>
      <c r="AD39" s="164"/>
      <c r="AE39" s="164"/>
      <c r="AF39" s="164"/>
    </row>
    <row r="40" spans="1:32" s="193" customFormat="1" ht="24" customHeight="1" x14ac:dyDescent="0.2">
      <c r="A40" s="205">
        <f t="shared" si="0"/>
        <v>45957</v>
      </c>
      <c r="B40" s="206" t="str">
        <f t="shared" si="1"/>
        <v>月</v>
      </c>
      <c r="C40" s="207" t="s">
        <v>44</v>
      </c>
      <c r="D40" s="252" t="s">
        <v>146</v>
      </c>
      <c r="E40" s="253"/>
      <c r="F40" s="253"/>
      <c r="G40" s="254"/>
      <c r="H40" s="255" t="s">
        <v>126</v>
      </c>
      <c r="I40" s="256"/>
      <c r="J40" s="257"/>
      <c r="K40" s="208">
        <v>0.375</v>
      </c>
      <c r="L40" s="208">
        <v>0.75</v>
      </c>
      <c r="M40" s="208">
        <v>4.1666666666666664E-2</v>
      </c>
      <c r="N40" s="209">
        <f t="shared" si="2"/>
        <v>8</v>
      </c>
      <c r="O40" s="209">
        <f t="shared" si="3"/>
        <v>8</v>
      </c>
      <c r="P40" s="209" t="str">
        <f t="shared" si="4"/>
        <v/>
      </c>
      <c r="Q40" s="212"/>
      <c r="R40" s="233" t="str">
        <f t="shared" si="5"/>
        <v/>
      </c>
      <c r="S40" s="210" t="str">
        <f t="shared" si="6"/>
        <v/>
      </c>
      <c r="T40" s="175"/>
      <c r="U40" s="164"/>
      <c r="V40" s="164"/>
      <c r="W40" s="164"/>
      <c r="X40" s="164"/>
      <c r="Y40" s="164"/>
      <c r="Z40" s="164"/>
      <c r="AA40" s="164"/>
      <c r="AB40" s="164"/>
      <c r="AC40" s="164"/>
      <c r="AD40" s="164"/>
      <c r="AE40" s="164"/>
      <c r="AF40" s="164"/>
    </row>
    <row r="41" spans="1:32" s="193" customFormat="1" ht="24" customHeight="1" x14ac:dyDescent="0.2">
      <c r="A41" s="205">
        <f t="shared" si="0"/>
        <v>45958</v>
      </c>
      <c r="B41" s="206" t="str">
        <f t="shared" si="1"/>
        <v>火</v>
      </c>
      <c r="C41" s="207" t="s">
        <v>44</v>
      </c>
      <c r="D41" s="252" t="s">
        <v>108</v>
      </c>
      <c r="E41" s="253"/>
      <c r="F41" s="253"/>
      <c r="G41" s="254"/>
      <c r="H41" s="255" t="s">
        <v>126</v>
      </c>
      <c r="I41" s="256"/>
      <c r="J41" s="257"/>
      <c r="K41" s="208">
        <v>0.375</v>
      </c>
      <c r="L41" s="208">
        <v>0.75</v>
      </c>
      <c r="M41" s="208">
        <v>4.1666666666666664E-2</v>
      </c>
      <c r="N41" s="209">
        <f t="shared" si="2"/>
        <v>8</v>
      </c>
      <c r="O41" s="209">
        <f t="shared" si="3"/>
        <v>8</v>
      </c>
      <c r="P41" s="209" t="str">
        <f t="shared" si="4"/>
        <v/>
      </c>
      <c r="Q41" s="212"/>
      <c r="R41" s="233" t="str">
        <f t="shared" si="5"/>
        <v>●</v>
      </c>
      <c r="S41" s="210" t="str">
        <f t="shared" si="6"/>
        <v/>
      </c>
      <c r="T41" s="175" t="s">
        <v>95</v>
      </c>
      <c r="U41" s="164" t="s">
        <v>132</v>
      </c>
      <c r="V41" s="164"/>
      <c r="W41" s="164"/>
      <c r="X41" s="164"/>
      <c r="Y41" s="164"/>
      <c r="Z41" s="164"/>
      <c r="AA41" s="164"/>
      <c r="AB41" s="164"/>
      <c r="AC41" s="164"/>
      <c r="AD41" s="164"/>
      <c r="AE41" s="164"/>
      <c r="AF41" s="164"/>
    </row>
    <row r="42" spans="1:32" s="193" customFormat="1" ht="24" customHeight="1" x14ac:dyDescent="0.2">
      <c r="A42" s="205">
        <f t="shared" si="0"/>
        <v>45959</v>
      </c>
      <c r="B42" s="206" t="str">
        <f t="shared" si="1"/>
        <v>水</v>
      </c>
      <c r="C42" s="207" t="s">
        <v>44</v>
      </c>
      <c r="D42" s="252" t="s">
        <v>146</v>
      </c>
      <c r="E42" s="253"/>
      <c r="F42" s="253"/>
      <c r="G42" s="254"/>
      <c r="H42" s="255" t="s">
        <v>126</v>
      </c>
      <c r="I42" s="256"/>
      <c r="J42" s="257"/>
      <c r="K42" s="208">
        <v>0.375</v>
      </c>
      <c r="L42" s="208">
        <v>0.76041666666666663</v>
      </c>
      <c r="M42" s="208">
        <v>4.1666666666666664E-2</v>
      </c>
      <c r="N42" s="209">
        <f t="shared" si="2"/>
        <v>8.2499999999999982</v>
      </c>
      <c r="O42" s="209">
        <f t="shared" si="3"/>
        <v>7.9999999999999991</v>
      </c>
      <c r="P42" s="209">
        <f t="shared" si="4"/>
        <v>0.24999999999999911</v>
      </c>
      <c r="Q42" s="212"/>
      <c r="R42" s="233" t="str">
        <f t="shared" si="5"/>
        <v/>
      </c>
      <c r="S42" s="210" t="str">
        <f t="shared" si="6"/>
        <v/>
      </c>
      <c r="T42" s="175"/>
      <c r="U42" s="164" t="s">
        <v>43</v>
      </c>
      <c r="V42" s="164"/>
      <c r="W42" s="164"/>
      <c r="X42" s="164"/>
      <c r="Y42" s="164"/>
      <c r="Z42" s="164"/>
      <c r="AA42" s="164"/>
      <c r="AB42" s="164"/>
      <c r="AC42" s="164"/>
      <c r="AD42" s="164"/>
      <c r="AE42" s="164"/>
      <c r="AF42" s="164"/>
    </row>
    <row r="43" spans="1:32" s="193" customFormat="1" ht="24" customHeight="1" x14ac:dyDescent="0.2">
      <c r="A43" s="205">
        <f t="shared" si="0"/>
        <v>45960</v>
      </c>
      <c r="B43" s="206" t="str">
        <f t="shared" si="1"/>
        <v>木</v>
      </c>
      <c r="C43" s="207"/>
      <c r="D43" s="252"/>
      <c r="E43" s="253"/>
      <c r="F43" s="253"/>
      <c r="G43" s="254"/>
      <c r="H43" s="255"/>
      <c r="I43" s="256"/>
      <c r="J43" s="257"/>
      <c r="K43" s="213"/>
      <c r="L43" s="213"/>
      <c r="M43" s="213"/>
      <c r="N43" s="209" t="str">
        <f t="shared" si="2"/>
        <v/>
      </c>
      <c r="O43" s="209" t="str">
        <f t="shared" si="3"/>
        <v/>
      </c>
      <c r="P43" s="209" t="str">
        <f t="shared" si="4"/>
        <v/>
      </c>
      <c r="Q43" s="212"/>
      <c r="R43" s="233" t="str">
        <f t="shared" si="5"/>
        <v/>
      </c>
      <c r="S43" s="210" t="str">
        <f t="shared" si="6"/>
        <v/>
      </c>
      <c r="T43" s="175"/>
      <c r="U43" s="164"/>
      <c r="V43" s="164"/>
      <c r="W43" s="164"/>
      <c r="X43" s="164"/>
      <c r="Y43" s="164"/>
      <c r="Z43" s="164"/>
      <c r="AA43" s="164"/>
      <c r="AB43" s="164"/>
      <c r="AC43" s="164"/>
      <c r="AD43" s="164"/>
      <c r="AE43" s="164"/>
      <c r="AF43" s="164"/>
    </row>
    <row r="44" spans="1:32" s="193" customFormat="1" ht="24" customHeight="1" x14ac:dyDescent="0.2">
      <c r="A44" s="205">
        <f t="shared" si="0"/>
        <v>45961</v>
      </c>
      <c r="B44" s="206" t="str">
        <f t="shared" ref="B44" si="7">TEXT(A44,"aaa")</f>
        <v>金</v>
      </c>
      <c r="C44" s="207" t="s">
        <v>44</v>
      </c>
      <c r="D44" s="252" t="s">
        <v>147</v>
      </c>
      <c r="E44" s="253"/>
      <c r="F44" s="253"/>
      <c r="G44" s="254"/>
      <c r="H44" s="255" t="s">
        <v>126</v>
      </c>
      <c r="I44" s="256"/>
      <c r="J44" s="257"/>
      <c r="K44" s="208">
        <v>0.375</v>
      </c>
      <c r="L44" s="208">
        <v>0.75</v>
      </c>
      <c r="M44" s="208">
        <v>4.1666666666666664E-2</v>
      </c>
      <c r="N44" s="209">
        <f t="shared" ref="N44" si="8">IFERROR(IF((L44-K44-M44)=0,"",(L44-K44-M44)*24),"")</f>
        <v>8</v>
      </c>
      <c r="O44" s="209">
        <f t="shared" ref="O44" si="9">IF(P44="",N44,N44-P44)</f>
        <v>8</v>
      </c>
      <c r="P44" s="209" t="str">
        <f t="shared" ref="P44" si="10">IFERROR(IF(L44-K44-M44&gt;TIME(8,0,0), L44-K44-M44-TIME(8,0,0), "")*24, "")</f>
        <v/>
      </c>
      <c r="Q44" s="212"/>
      <c r="R44" s="233" t="str">
        <f t="shared" si="5"/>
        <v>▲</v>
      </c>
      <c r="S44" s="210" t="str">
        <f t="shared" ref="S44" si="11">IF(AND(C44="", WEEKDAY(A44,2)&lt;6,N44&lt;&gt;""), "⚠ ", "")</f>
        <v/>
      </c>
      <c r="T44" s="175"/>
      <c r="U44" s="164"/>
      <c r="V44" s="164"/>
      <c r="W44" s="164"/>
      <c r="X44" s="164"/>
      <c r="Y44" s="164"/>
      <c r="Z44" s="164"/>
      <c r="AA44" s="164"/>
      <c r="AB44" s="164"/>
      <c r="AC44" s="164"/>
      <c r="AD44" s="164"/>
      <c r="AE44" s="164"/>
      <c r="AF44" s="164"/>
    </row>
    <row r="45" spans="1:32" s="193" customFormat="1" ht="24" customHeight="1" x14ac:dyDescent="0.2">
      <c r="A45" s="192"/>
      <c r="B45" s="192"/>
      <c r="C45" s="192"/>
      <c r="D45" s="195"/>
      <c r="E45" s="214"/>
      <c r="F45" s="215"/>
      <c r="H45" s="195"/>
      <c r="I45" s="214"/>
      <c r="J45" s="215"/>
      <c r="L45" s="215"/>
      <c r="N45" s="214"/>
      <c r="O45" s="214"/>
      <c r="P45" s="214"/>
      <c r="S45" s="216"/>
      <c r="T45" s="175"/>
      <c r="U45" s="164"/>
      <c r="V45" s="164"/>
      <c r="W45" s="164"/>
      <c r="X45" s="164"/>
      <c r="Y45" s="164"/>
      <c r="Z45" s="164"/>
      <c r="AA45" s="164"/>
      <c r="AB45" s="164"/>
      <c r="AC45" s="164"/>
      <c r="AD45" s="164"/>
      <c r="AE45" s="164"/>
      <c r="AF45" s="164"/>
    </row>
    <row r="46" spans="1:32" s="193" customFormat="1" ht="24" customHeight="1" x14ac:dyDescent="0.2">
      <c r="A46" s="339"/>
      <c r="B46" s="340"/>
      <c r="C46" s="336" t="s">
        <v>19</v>
      </c>
      <c r="D46" s="341"/>
      <c r="E46" s="342"/>
      <c r="F46" s="336" t="s">
        <v>20</v>
      </c>
      <c r="G46" s="341"/>
      <c r="H46" s="342"/>
      <c r="I46" s="332" t="s">
        <v>21</v>
      </c>
      <c r="J46" s="332"/>
      <c r="K46" s="332"/>
      <c r="L46" s="333" t="s">
        <v>45</v>
      </c>
      <c r="M46" s="334"/>
      <c r="N46" s="335"/>
      <c r="O46" s="336" t="s">
        <v>22</v>
      </c>
      <c r="P46" s="337"/>
      <c r="Q46" s="338"/>
      <c r="R46" s="263" t="s">
        <v>46</v>
      </c>
      <c r="S46" s="263"/>
      <c r="T46" s="175" t="s">
        <v>97</v>
      </c>
      <c r="U46" s="164" t="s">
        <v>133</v>
      </c>
      <c r="V46" s="164"/>
      <c r="W46" s="164"/>
      <c r="X46" s="164"/>
      <c r="Y46" s="164"/>
      <c r="Z46" s="164"/>
      <c r="AA46" s="164"/>
      <c r="AB46" s="164"/>
      <c r="AC46" s="164"/>
      <c r="AD46" s="164"/>
      <c r="AE46" s="164"/>
      <c r="AF46" s="164"/>
    </row>
    <row r="47" spans="1:32" s="193" customFormat="1" ht="24" customHeight="1" x14ac:dyDescent="0.2">
      <c r="A47" s="286" t="s">
        <v>3</v>
      </c>
      <c r="B47" s="287"/>
      <c r="C47" s="322">
        <v>1800</v>
      </c>
      <c r="D47" s="323"/>
      <c r="E47" s="217" t="s">
        <v>23</v>
      </c>
      <c r="F47" s="290">
        <f>CEILING(SUMIF($C$14:$C$44,"A",$O$14:$O$44),0.25)</f>
        <v>159</v>
      </c>
      <c r="G47" s="319"/>
      <c r="H47" s="217" t="s">
        <v>24</v>
      </c>
      <c r="I47" s="291">
        <f>C47*F47</f>
        <v>286200</v>
      </c>
      <c r="J47" s="291"/>
      <c r="K47" s="218" t="s">
        <v>23</v>
      </c>
      <c r="L47" s="329" t="s">
        <v>47</v>
      </c>
      <c r="M47" s="330"/>
      <c r="N47" s="331"/>
      <c r="O47" s="320"/>
      <c r="P47" s="321"/>
      <c r="Q47" s="219" t="s">
        <v>23</v>
      </c>
      <c r="R47" s="237">
        <f>COUNTIF(R14:R44,"○")</f>
        <v>1</v>
      </c>
      <c r="S47" s="238"/>
      <c r="T47" s="175"/>
      <c r="U47" s="164"/>
      <c r="V47" s="164"/>
      <c r="W47" s="164"/>
      <c r="X47" s="164"/>
      <c r="Y47" s="164"/>
      <c r="Z47" s="164"/>
      <c r="AA47" s="164"/>
      <c r="AB47" s="164"/>
      <c r="AC47" s="164"/>
      <c r="AD47" s="164"/>
      <c r="AE47" s="164"/>
      <c r="AF47" s="164"/>
    </row>
    <row r="48" spans="1:32" s="193" customFormat="1" ht="24" customHeight="1" x14ac:dyDescent="0.2">
      <c r="A48" s="286" t="s">
        <v>4</v>
      </c>
      <c r="B48" s="287"/>
      <c r="C48" s="322"/>
      <c r="D48" s="323"/>
      <c r="E48" s="217" t="s">
        <v>23</v>
      </c>
      <c r="F48" s="290">
        <f>CEILING(SUMIF($C$14:$C$44,"B",$O$14:$O$44),0.25)</f>
        <v>0</v>
      </c>
      <c r="G48" s="319"/>
      <c r="H48" s="217" t="s">
        <v>24</v>
      </c>
      <c r="I48" s="291">
        <f t="shared" ref="I48:I56" si="12">C48*F48</f>
        <v>0</v>
      </c>
      <c r="J48" s="291"/>
      <c r="K48" s="218" t="s">
        <v>23</v>
      </c>
      <c r="L48" s="292" t="s">
        <v>48</v>
      </c>
      <c r="M48" s="325">
        <f>F47+F48+F49+F50+F51</f>
        <v>159</v>
      </c>
      <c r="N48" s="326"/>
      <c r="O48" s="320"/>
      <c r="P48" s="321"/>
      <c r="Q48" s="219" t="s">
        <v>23</v>
      </c>
      <c r="R48" s="239"/>
      <c r="S48" s="240"/>
      <c r="T48" s="175" t="s">
        <v>98</v>
      </c>
      <c r="U48" s="164" t="s">
        <v>134</v>
      </c>
      <c r="V48" s="164"/>
      <c r="W48" s="164"/>
      <c r="X48" s="164"/>
      <c r="Y48" s="164"/>
      <c r="Z48" s="164"/>
      <c r="AA48" s="164"/>
      <c r="AB48" s="164"/>
      <c r="AC48" s="164"/>
      <c r="AD48" s="164"/>
      <c r="AE48" s="164"/>
      <c r="AF48" s="164"/>
    </row>
    <row r="49" spans="1:32" s="193" customFormat="1" ht="24" customHeight="1" outlineLevel="1" thickBot="1" x14ac:dyDescent="0.25">
      <c r="A49" s="286" t="s">
        <v>5</v>
      </c>
      <c r="B49" s="287"/>
      <c r="C49" s="322"/>
      <c r="D49" s="323"/>
      <c r="E49" s="217" t="s">
        <v>23</v>
      </c>
      <c r="F49" s="290">
        <f>CEILING(SUMIF($C$14:$C$44,"C",$O$14:$O$44),0.25)</f>
        <v>0</v>
      </c>
      <c r="G49" s="319"/>
      <c r="H49" s="217" t="s">
        <v>24</v>
      </c>
      <c r="I49" s="291">
        <f t="shared" si="12"/>
        <v>0</v>
      </c>
      <c r="J49" s="291"/>
      <c r="K49" s="218" t="s">
        <v>23</v>
      </c>
      <c r="L49" s="293"/>
      <c r="M49" s="325"/>
      <c r="N49" s="326"/>
      <c r="O49" s="320"/>
      <c r="P49" s="321"/>
      <c r="Q49" s="219" t="s">
        <v>23</v>
      </c>
      <c r="R49" s="262" t="s">
        <v>49</v>
      </c>
      <c r="S49" s="262"/>
      <c r="T49" s="175"/>
      <c r="U49" s="164"/>
      <c r="V49" s="164"/>
      <c r="W49" s="164"/>
      <c r="X49" s="164"/>
      <c r="Y49" s="164"/>
      <c r="Z49" s="164"/>
      <c r="AA49" s="164"/>
      <c r="AB49" s="164"/>
      <c r="AC49" s="164"/>
      <c r="AD49" s="164"/>
      <c r="AE49" s="164"/>
      <c r="AF49" s="164"/>
    </row>
    <row r="50" spans="1:32" s="193" customFormat="1" ht="24" customHeight="1" thickTop="1" x14ac:dyDescent="0.2">
      <c r="A50" s="286" t="s">
        <v>6</v>
      </c>
      <c r="B50" s="287"/>
      <c r="C50" s="322"/>
      <c r="D50" s="323"/>
      <c r="E50" s="217" t="s">
        <v>23</v>
      </c>
      <c r="F50" s="290">
        <f>CEILING(SUMIF($C$14:$C$44,"D",$O$14:$O$44),0.25)</f>
        <v>0</v>
      </c>
      <c r="G50" s="319"/>
      <c r="H50" s="217" t="s">
        <v>24</v>
      </c>
      <c r="I50" s="291">
        <f t="shared" si="12"/>
        <v>0</v>
      </c>
      <c r="J50" s="291"/>
      <c r="K50" s="218" t="s">
        <v>23</v>
      </c>
      <c r="L50" s="292" t="s">
        <v>48</v>
      </c>
      <c r="M50" s="325">
        <f>I47+I48+I49+I50+I51</f>
        <v>286200</v>
      </c>
      <c r="N50" s="326"/>
      <c r="O50" s="320"/>
      <c r="P50" s="321"/>
      <c r="Q50" s="220" t="s">
        <v>23</v>
      </c>
      <c r="R50" s="241">
        <f>COUNTIF(D14:D44,"研究補助")
+COUNTIF(D14:D44,"実験補助")
+0.5*COUNTIF(D14:D44,"出勤後出張➡直帰（交通費片道別途旅費精算）")
+0.5*COUNTIF(D14:D44,"出張先直行➡出勤（交通費片道別途旅費精算）")</f>
        <v>14.5</v>
      </c>
      <c r="S50" s="242"/>
      <c r="T50" s="175" t="s">
        <v>100</v>
      </c>
      <c r="U50" s="164" t="s">
        <v>135</v>
      </c>
      <c r="V50" s="164"/>
      <c r="W50" s="164"/>
      <c r="X50" s="164"/>
      <c r="Y50" s="164"/>
      <c r="Z50" s="164"/>
      <c r="AA50" s="164"/>
      <c r="AB50" s="164"/>
      <c r="AC50" s="164"/>
      <c r="AD50" s="164"/>
      <c r="AE50" s="164"/>
      <c r="AF50" s="164"/>
    </row>
    <row r="51" spans="1:32" s="193" customFormat="1" ht="24" customHeight="1" outlineLevel="1" thickBot="1" x14ac:dyDescent="0.25">
      <c r="A51" s="276" t="s">
        <v>7</v>
      </c>
      <c r="B51" s="277"/>
      <c r="C51" s="313"/>
      <c r="D51" s="314"/>
      <c r="E51" s="221" t="s">
        <v>23</v>
      </c>
      <c r="F51" s="315">
        <f>CEILING(SUMIF($C$14:$C$44,"E",$O$14:$O$44),0.25)</f>
        <v>0</v>
      </c>
      <c r="G51" s="316"/>
      <c r="H51" s="221" t="s">
        <v>24</v>
      </c>
      <c r="I51" s="281">
        <f t="shared" si="12"/>
        <v>0</v>
      </c>
      <c r="J51" s="281"/>
      <c r="K51" s="222" t="s">
        <v>23</v>
      </c>
      <c r="L51" s="324"/>
      <c r="M51" s="327"/>
      <c r="N51" s="328"/>
      <c r="O51" s="317"/>
      <c r="P51" s="318"/>
      <c r="Q51" s="223" t="s">
        <v>23</v>
      </c>
      <c r="R51" s="243"/>
      <c r="S51" s="244"/>
      <c r="T51" s="175"/>
      <c r="U51" s="164"/>
      <c r="V51" s="164"/>
      <c r="W51" s="164"/>
      <c r="X51" s="164"/>
      <c r="Y51" s="164"/>
      <c r="Z51" s="164"/>
      <c r="AA51" s="164"/>
      <c r="AB51" s="164"/>
      <c r="AC51" s="164"/>
      <c r="AD51" s="164"/>
      <c r="AE51" s="164"/>
      <c r="AF51" s="164"/>
    </row>
    <row r="52" spans="1:32" s="193" customFormat="1" ht="24" customHeight="1" x14ac:dyDescent="0.2">
      <c r="A52" s="304" t="s">
        <v>25</v>
      </c>
      <c r="B52" s="305"/>
      <c r="C52" s="306">
        <f>C47*1.25</f>
        <v>2250</v>
      </c>
      <c r="D52" s="307"/>
      <c r="E52" s="224" t="s">
        <v>23</v>
      </c>
      <c r="F52" s="308">
        <f>CEILING(SUMIF($C$14:$C$44,"A",$P$14:$P$44),0.25)</f>
        <v>10</v>
      </c>
      <c r="G52" s="307"/>
      <c r="H52" s="224" t="s">
        <v>24</v>
      </c>
      <c r="I52" s="309">
        <f t="shared" si="12"/>
        <v>22500</v>
      </c>
      <c r="J52" s="309"/>
      <c r="K52" s="225" t="s">
        <v>23</v>
      </c>
      <c r="L52" s="310" t="s">
        <v>50</v>
      </c>
      <c r="M52" s="311"/>
      <c r="N52" s="312"/>
      <c r="O52" s="245"/>
      <c r="P52" s="246"/>
      <c r="Q52" s="247"/>
      <c r="R52" s="177" t="s">
        <v>109</v>
      </c>
      <c r="S52" s="226" t="s">
        <v>110</v>
      </c>
      <c r="T52" s="175" t="s">
        <v>104</v>
      </c>
      <c r="U52" s="164" t="s">
        <v>136</v>
      </c>
      <c r="V52" s="164"/>
      <c r="W52" s="164"/>
      <c r="X52" s="164"/>
      <c r="Y52" s="164"/>
      <c r="Z52" s="164"/>
      <c r="AA52" s="164"/>
      <c r="AB52" s="164"/>
      <c r="AC52" s="164"/>
      <c r="AD52" s="164"/>
      <c r="AE52" s="164"/>
      <c r="AF52" s="164"/>
    </row>
    <row r="53" spans="1:32" s="193" customFormat="1" ht="24" customHeight="1" outlineLevel="1" x14ac:dyDescent="0.2">
      <c r="A53" s="286" t="s">
        <v>26</v>
      </c>
      <c r="B53" s="287"/>
      <c r="C53" s="288">
        <f t="shared" ref="C53:C56" si="13">C48*1.25</f>
        <v>0</v>
      </c>
      <c r="D53" s="289"/>
      <c r="E53" s="217" t="s">
        <v>23</v>
      </c>
      <c r="F53" s="290">
        <f>CEILING(SUMIF($C$14:$C$44,"B",$P$14:$P$44),0.25)</f>
        <v>0</v>
      </c>
      <c r="G53" s="289"/>
      <c r="H53" s="217" t="s">
        <v>24</v>
      </c>
      <c r="I53" s="291">
        <f t="shared" si="12"/>
        <v>0</v>
      </c>
      <c r="J53" s="291"/>
      <c r="K53" s="218" t="s">
        <v>23</v>
      </c>
      <c r="L53" s="298" t="s">
        <v>51</v>
      </c>
      <c r="M53" s="300">
        <f>F52+F53+F54+F55+F56</f>
        <v>10</v>
      </c>
      <c r="N53" s="301"/>
      <c r="O53" s="248"/>
      <c r="P53" s="248"/>
      <c r="Q53" s="249"/>
      <c r="R53" s="236">
        <f>COUNTIF(R14:R44,"●")</f>
        <v>4</v>
      </c>
      <c r="S53" s="236">
        <f>COUNTIF(R:R,"▲")*0.5</f>
        <v>0.5</v>
      </c>
      <c r="T53" s="175"/>
      <c r="U53" s="164"/>
      <c r="V53" s="164"/>
      <c r="W53" s="164"/>
      <c r="X53" s="164"/>
      <c r="Y53" s="164"/>
      <c r="Z53" s="164"/>
      <c r="AA53" s="164"/>
      <c r="AB53" s="164"/>
      <c r="AC53" s="164"/>
      <c r="AD53" s="164"/>
      <c r="AE53" s="164"/>
      <c r="AF53" s="164"/>
    </row>
    <row r="54" spans="1:32" s="193" customFormat="1" ht="24" customHeight="1" x14ac:dyDescent="0.2">
      <c r="A54" s="286" t="s">
        <v>27</v>
      </c>
      <c r="B54" s="287"/>
      <c r="C54" s="288">
        <f t="shared" si="13"/>
        <v>0</v>
      </c>
      <c r="D54" s="289"/>
      <c r="E54" s="217" t="s">
        <v>23</v>
      </c>
      <c r="F54" s="290">
        <f>CEILING(SUMIF($C$14:$C$44,"C",$P$14:$P$44),0.25)</f>
        <v>0</v>
      </c>
      <c r="G54" s="289"/>
      <c r="H54" s="217" t="s">
        <v>24</v>
      </c>
      <c r="I54" s="291">
        <f t="shared" si="12"/>
        <v>0</v>
      </c>
      <c r="J54" s="291"/>
      <c r="K54" s="218" t="s">
        <v>23</v>
      </c>
      <c r="L54" s="299"/>
      <c r="M54" s="302"/>
      <c r="N54" s="303"/>
      <c r="O54" s="250"/>
      <c r="P54" s="250"/>
      <c r="Q54" s="251"/>
      <c r="R54" s="236"/>
      <c r="S54" s="236"/>
      <c r="T54" s="175" t="s">
        <v>103</v>
      </c>
      <c r="U54" s="164" t="s">
        <v>83</v>
      </c>
      <c r="V54" s="164"/>
      <c r="W54" s="164"/>
      <c r="X54" s="164"/>
      <c r="Y54" s="164"/>
      <c r="Z54" s="164"/>
      <c r="AA54" s="164"/>
      <c r="AB54" s="164"/>
      <c r="AC54" s="164"/>
      <c r="AD54" s="164"/>
      <c r="AE54" s="164"/>
      <c r="AF54" s="164"/>
    </row>
    <row r="55" spans="1:32" s="193" customFormat="1" ht="24" customHeight="1" outlineLevel="1" thickBot="1" x14ac:dyDescent="0.25">
      <c r="A55" s="286" t="s">
        <v>28</v>
      </c>
      <c r="B55" s="287"/>
      <c r="C55" s="288">
        <f t="shared" si="13"/>
        <v>0</v>
      </c>
      <c r="D55" s="289"/>
      <c r="E55" s="217" t="s">
        <v>23</v>
      </c>
      <c r="F55" s="290">
        <f>CEILING(SUMIF($C$14:$C$44,"D",$P$14:$P$44),0.25)</f>
        <v>0</v>
      </c>
      <c r="G55" s="289"/>
      <c r="H55" s="217" t="s">
        <v>24</v>
      </c>
      <c r="I55" s="291">
        <f t="shared" si="12"/>
        <v>0</v>
      </c>
      <c r="J55" s="291"/>
      <c r="K55" s="218" t="s">
        <v>23</v>
      </c>
      <c r="L55" s="292" t="s">
        <v>51</v>
      </c>
      <c r="M55" s="294">
        <f>I52+I53+I54+I55+I56</f>
        <v>22500</v>
      </c>
      <c r="N55" s="295"/>
      <c r="O55" s="275" t="s">
        <v>52</v>
      </c>
      <c r="P55" s="275"/>
      <c r="Q55" s="275"/>
      <c r="R55" s="262" t="s">
        <v>53</v>
      </c>
      <c r="S55" s="262"/>
      <c r="T55" s="175"/>
      <c r="U55" s="164"/>
      <c r="V55" s="164"/>
      <c r="W55" s="164"/>
      <c r="X55" s="164"/>
      <c r="Y55" s="164"/>
      <c r="Z55" s="164"/>
      <c r="AA55" s="164"/>
      <c r="AB55" s="164"/>
      <c r="AC55" s="164"/>
      <c r="AD55" s="164"/>
      <c r="AE55" s="164"/>
      <c r="AF55" s="164"/>
    </row>
    <row r="56" spans="1:32" s="193" customFormat="1" ht="24" customHeight="1" thickTop="1" thickBot="1" x14ac:dyDescent="0.25">
      <c r="A56" s="276" t="s">
        <v>29</v>
      </c>
      <c r="B56" s="277"/>
      <c r="C56" s="278">
        <f t="shared" si="13"/>
        <v>0</v>
      </c>
      <c r="D56" s="279"/>
      <c r="E56" s="227" t="s">
        <v>23</v>
      </c>
      <c r="F56" s="280">
        <f>CEILING(SUMIF($C$14:$C$44,"E",$P$14:$P$44),0.25)</f>
        <v>0</v>
      </c>
      <c r="G56" s="279"/>
      <c r="H56" s="227" t="s">
        <v>24</v>
      </c>
      <c r="I56" s="281">
        <f t="shared" si="12"/>
        <v>0</v>
      </c>
      <c r="J56" s="281"/>
      <c r="K56" s="222" t="s">
        <v>23</v>
      </c>
      <c r="L56" s="293"/>
      <c r="M56" s="296"/>
      <c r="N56" s="297"/>
      <c r="O56" s="282">
        <f>'交通費精算書記入例 '!E2</f>
        <v>8555</v>
      </c>
      <c r="P56" s="283"/>
      <c r="Q56" s="283" t="s">
        <v>23</v>
      </c>
      <c r="R56" s="258">
        <f>COUNTA(D14:D44)</f>
        <v>20</v>
      </c>
      <c r="S56" s="259"/>
      <c r="T56" s="175" t="s">
        <v>96</v>
      </c>
      <c r="U56" s="164" t="s">
        <v>141</v>
      </c>
      <c r="V56" s="164"/>
      <c r="W56" s="164"/>
      <c r="X56" s="164"/>
      <c r="Y56" s="164"/>
      <c r="Z56" s="164"/>
      <c r="AA56" s="164"/>
      <c r="AB56" s="164"/>
      <c r="AC56" s="164"/>
      <c r="AD56" s="164"/>
      <c r="AE56" s="164"/>
      <c r="AF56" s="164"/>
    </row>
    <row r="57" spans="1:32" s="193" customFormat="1" ht="24" customHeight="1" outlineLevel="1" thickTop="1" thickBot="1" x14ac:dyDescent="0.25">
      <c r="A57" s="264" t="s">
        <v>21</v>
      </c>
      <c r="B57" s="265"/>
      <c r="C57" s="266"/>
      <c r="D57" s="267"/>
      <c r="E57" s="268"/>
      <c r="F57" s="269"/>
      <c r="G57" s="270"/>
      <c r="H57" s="228" t="s">
        <v>24</v>
      </c>
      <c r="I57" s="271">
        <f>SUM(I47:K56)</f>
        <v>308700</v>
      </c>
      <c r="J57" s="271"/>
      <c r="K57" s="229" t="s">
        <v>23</v>
      </c>
      <c r="L57" s="272"/>
      <c r="M57" s="273"/>
      <c r="N57" s="274"/>
      <c r="O57" s="284"/>
      <c r="P57" s="285"/>
      <c r="Q57" s="285"/>
      <c r="R57" s="260"/>
      <c r="S57" s="261"/>
      <c r="T57" s="175"/>
      <c r="U57" s="164"/>
      <c r="V57" s="164"/>
      <c r="W57" s="164"/>
      <c r="X57" s="164"/>
      <c r="Y57" s="164"/>
      <c r="Z57" s="164"/>
      <c r="AA57" s="164"/>
      <c r="AB57" s="164"/>
      <c r="AC57" s="164"/>
      <c r="AD57" s="164"/>
      <c r="AE57" s="164"/>
      <c r="AF57" s="164"/>
    </row>
    <row r="58" spans="1:32" s="193" customFormat="1" ht="24" customHeight="1" thickTop="1" x14ac:dyDescent="0.2">
      <c r="A58" s="192"/>
      <c r="B58" s="192"/>
      <c r="C58" s="192"/>
      <c r="D58" s="195"/>
      <c r="E58" s="214"/>
      <c r="G58" s="192"/>
      <c r="H58" s="195"/>
      <c r="I58" s="214"/>
      <c r="K58" s="192"/>
      <c r="L58" s="192"/>
      <c r="M58" s="192"/>
      <c r="N58" s="192"/>
      <c r="O58" s="192"/>
      <c r="P58" s="192"/>
      <c r="S58" s="195"/>
      <c r="T58" s="175" t="s">
        <v>96</v>
      </c>
      <c r="U58" s="166" t="s">
        <v>137</v>
      </c>
      <c r="V58" s="164"/>
      <c r="W58" s="164"/>
      <c r="X58" s="164"/>
      <c r="Y58" s="164"/>
      <c r="Z58" s="164"/>
      <c r="AA58" s="164"/>
      <c r="AB58" s="164"/>
      <c r="AC58" s="164"/>
      <c r="AD58" s="164"/>
      <c r="AE58" s="164"/>
      <c r="AF58" s="164"/>
    </row>
    <row r="59" spans="1:32" s="193" customFormat="1" ht="24" customHeight="1" x14ac:dyDescent="0.2">
      <c r="A59" s="214" t="s">
        <v>30</v>
      </c>
      <c r="B59" s="192"/>
      <c r="C59" s="192"/>
      <c r="D59" s="195"/>
      <c r="E59" s="214"/>
      <c r="G59" s="214"/>
      <c r="H59" s="195"/>
      <c r="I59" s="214"/>
      <c r="K59" s="214"/>
      <c r="L59" s="192"/>
      <c r="M59" s="192"/>
      <c r="N59" s="192"/>
      <c r="O59" s="192"/>
      <c r="P59" s="192"/>
      <c r="S59" s="195"/>
      <c r="T59" s="175"/>
      <c r="U59" s="164"/>
      <c r="V59" s="164"/>
      <c r="W59" s="164"/>
      <c r="X59" s="164"/>
      <c r="Y59" s="164"/>
      <c r="Z59" s="164"/>
      <c r="AA59" s="164"/>
      <c r="AB59" s="164"/>
      <c r="AC59" s="164"/>
      <c r="AD59" s="164"/>
      <c r="AE59" s="164"/>
      <c r="AF59" s="164"/>
    </row>
    <row r="60" spans="1:32" s="193" customFormat="1" ht="24" customHeight="1" x14ac:dyDescent="0.2">
      <c r="A60" s="192"/>
      <c r="B60" s="192"/>
      <c r="C60" s="192"/>
      <c r="D60" s="230" t="s">
        <v>31</v>
      </c>
      <c r="E60" s="230"/>
      <c r="F60" s="200"/>
      <c r="G60" s="231"/>
      <c r="H60" s="230"/>
      <c r="I60" s="230"/>
      <c r="J60" s="200"/>
      <c r="K60" s="231"/>
      <c r="L60" s="192"/>
      <c r="M60" s="192"/>
      <c r="N60" s="192"/>
      <c r="O60" s="192"/>
      <c r="P60" s="192"/>
      <c r="S60" s="195"/>
      <c r="T60" s="175"/>
      <c r="U60" s="164"/>
      <c r="V60" s="164"/>
      <c r="W60" s="164"/>
      <c r="X60" s="164"/>
      <c r="Y60" s="164"/>
      <c r="Z60" s="164"/>
      <c r="AA60" s="164"/>
      <c r="AB60" s="164"/>
      <c r="AC60" s="164"/>
      <c r="AD60" s="164"/>
      <c r="AE60" s="164"/>
      <c r="AF60" s="164"/>
    </row>
    <row r="61" spans="1:32" s="193" customFormat="1" ht="24" customHeight="1" x14ac:dyDescent="0.2">
      <c r="A61" s="189"/>
      <c r="B61" s="189"/>
      <c r="C61" s="189"/>
      <c r="D61" s="189"/>
      <c r="E61" s="189"/>
      <c r="F61" s="189"/>
      <c r="G61" s="189"/>
      <c r="H61" s="189"/>
      <c r="I61" s="189"/>
      <c r="J61" s="189"/>
      <c r="K61" s="189"/>
      <c r="L61" s="189"/>
      <c r="M61" s="189"/>
      <c r="N61" s="189"/>
      <c r="O61" s="189"/>
      <c r="P61" s="189"/>
      <c r="Q61" s="189"/>
      <c r="R61" s="189"/>
      <c r="S61" s="195"/>
      <c r="T61" s="175"/>
      <c r="U61" s="164"/>
      <c r="V61" s="164"/>
      <c r="W61" s="164"/>
      <c r="X61" s="164"/>
      <c r="Y61" s="164"/>
      <c r="Z61" s="164"/>
      <c r="AA61" s="164"/>
      <c r="AB61" s="164"/>
      <c r="AC61" s="164"/>
      <c r="AD61" s="164"/>
      <c r="AE61" s="164"/>
      <c r="AF61" s="164"/>
    </row>
    <row r="62" spans="1:32" ht="24" customHeight="1" x14ac:dyDescent="0.2">
      <c r="X62" s="164"/>
      <c r="Y62" s="164"/>
      <c r="Z62" s="164"/>
      <c r="AA62" s="164"/>
      <c r="AC62" s="164"/>
    </row>
    <row r="63" spans="1:32" ht="24" customHeight="1" x14ac:dyDescent="0.2">
      <c r="T63" s="175"/>
      <c r="U63" s="164"/>
      <c r="V63" s="164"/>
      <c r="W63" s="164"/>
      <c r="X63" s="164"/>
      <c r="Y63" s="164"/>
      <c r="Z63" s="164"/>
      <c r="AA63" s="164"/>
    </row>
    <row r="64" spans="1:32" ht="24" customHeight="1" x14ac:dyDescent="0.2">
      <c r="T64" s="175"/>
      <c r="U64" s="164"/>
      <c r="V64" s="164"/>
      <c r="W64" s="164"/>
      <c r="X64" s="164"/>
      <c r="Y64" s="164"/>
      <c r="Z64" s="164"/>
      <c r="AA64" s="164"/>
    </row>
    <row r="65" spans="20:27" ht="24" customHeight="1" x14ac:dyDescent="0.2">
      <c r="T65" s="175"/>
      <c r="U65" s="164"/>
      <c r="V65" s="164"/>
      <c r="W65" s="164"/>
      <c r="X65" s="164"/>
      <c r="Y65" s="164"/>
      <c r="Z65" s="164"/>
      <c r="AA65" s="164"/>
    </row>
    <row r="66" spans="20:27" ht="24" customHeight="1" x14ac:dyDescent="0.2">
      <c r="T66" s="175"/>
      <c r="U66" s="164"/>
      <c r="V66" s="164"/>
      <c r="W66" s="164"/>
      <c r="X66" s="164"/>
      <c r="Y66" s="164"/>
      <c r="Z66" s="164"/>
      <c r="AA66" s="164"/>
    </row>
    <row r="67" spans="20:27" ht="24" customHeight="1" x14ac:dyDescent="0.2">
      <c r="T67" s="175"/>
      <c r="U67" s="164"/>
      <c r="V67" s="164"/>
      <c r="W67" s="164"/>
      <c r="X67" s="164"/>
      <c r="Y67" s="164"/>
      <c r="Z67" s="164"/>
    </row>
    <row r="68" spans="20:27" ht="24" customHeight="1" x14ac:dyDescent="0.2">
      <c r="U68" s="164"/>
      <c r="V68" s="164"/>
      <c r="W68" s="164"/>
      <c r="X68" s="164"/>
    </row>
    <row r="69" spans="20:27" ht="24" customHeight="1" x14ac:dyDescent="0.2">
      <c r="U69" s="164"/>
    </row>
    <row r="70" spans="20:27" ht="24" customHeight="1" x14ac:dyDescent="0.2">
      <c r="U70" s="164"/>
    </row>
  </sheetData>
  <mergeCells count="186">
    <mergeCell ref="H33:J33"/>
    <mergeCell ref="H34:J34"/>
    <mergeCell ref="H35:J35"/>
    <mergeCell ref="H36:J36"/>
    <mergeCell ref="H37:J37"/>
    <mergeCell ref="H38:J38"/>
    <mergeCell ref="H39:J39"/>
    <mergeCell ref="H40:J40"/>
    <mergeCell ref="D37:G37"/>
    <mergeCell ref="D38:G38"/>
    <mergeCell ref="D33:G33"/>
    <mergeCell ref="D34:G34"/>
    <mergeCell ref="D35:G35"/>
    <mergeCell ref="D36:G36"/>
    <mergeCell ref="N1:O1"/>
    <mergeCell ref="A2:R2"/>
    <mergeCell ref="A4:B4"/>
    <mergeCell ref="A5:B5"/>
    <mergeCell ref="P1:S1"/>
    <mergeCell ref="P3:S3"/>
    <mergeCell ref="C4:F4"/>
    <mergeCell ref="G4:J4"/>
    <mergeCell ref="K4:O4"/>
    <mergeCell ref="P4:S4"/>
    <mergeCell ref="C5:F5"/>
    <mergeCell ref="G5:J5"/>
    <mergeCell ref="K5:O5"/>
    <mergeCell ref="P5:S5"/>
    <mergeCell ref="A6:B6"/>
    <mergeCell ref="A7:B7"/>
    <mergeCell ref="C6:F6"/>
    <mergeCell ref="G6:J6"/>
    <mergeCell ref="K6:O6"/>
    <mergeCell ref="P6:S6"/>
    <mergeCell ref="C7:F7"/>
    <mergeCell ref="G7:J7"/>
    <mergeCell ref="K7:O7"/>
    <mergeCell ref="P7:S7"/>
    <mergeCell ref="A8:B8"/>
    <mergeCell ref="L12:L13"/>
    <mergeCell ref="M12:M13"/>
    <mergeCell ref="N12:P12"/>
    <mergeCell ref="Q12:Q13"/>
    <mergeCell ref="R12:R13"/>
    <mergeCell ref="D12:G13"/>
    <mergeCell ref="H12:J13"/>
    <mergeCell ref="A9:B9"/>
    <mergeCell ref="A12:A13"/>
    <mergeCell ref="B12:B13"/>
    <mergeCell ref="C12:C13"/>
    <mergeCell ref="K12:K13"/>
    <mergeCell ref="C8:F8"/>
    <mergeCell ref="G8:J8"/>
    <mergeCell ref="K8:O8"/>
    <mergeCell ref="P8:S8"/>
    <mergeCell ref="C9:F9"/>
    <mergeCell ref="G9:J9"/>
    <mergeCell ref="K9:O9"/>
    <mergeCell ref="P9:S9"/>
    <mergeCell ref="S12:S13"/>
    <mergeCell ref="H31:J31"/>
    <mergeCell ref="D31:G31"/>
    <mergeCell ref="D32:G32"/>
    <mergeCell ref="H14:J14"/>
    <mergeCell ref="D14:G14"/>
    <mergeCell ref="D15:G15"/>
    <mergeCell ref="D16:G16"/>
    <mergeCell ref="D17:G17"/>
    <mergeCell ref="D18:G18"/>
    <mergeCell ref="D19:G19"/>
    <mergeCell ref="D20:G20"/>
    <mergeCell ref="D21:G21"/>
    <mergeCell ref="H15:J15"/>
    <mergeCell ref="H16:J16"/>
    <mergeCell ref="H17:J17"/>
    <mergeCell ref="H18:J18"/>
    <mergeCell ref="H19:J19"/>
    <mergeCell ref="H20:J20"/>
    <mergeCell ref="H21:J21"/>
    <mergeCell ref="H32:J32"/>
    <mergeCell ref="H22:J22"/>
    <mergeCell ref="H23:J23"/>
    <mergeCell ref="H24:J24"/>
    <mergeCell ref="H25:J25"/>
    <mergeCell ref="H26:J26"/>
    <mergeCell ref="H27:J27"/>
    <mergeCell ref="H28:J28"/>
    <mergeCell ref="H29:J29"/>
    <mergeCell ref="H30:J30"/>
    <mergeCell ref="D22:G22"/>
    <mergeCell ref="D23:G23"/>
    <mergeCell ref="D24:G24"/>
    <mergeCell ref="D25:G25"/>
    <mergeCell ref="D26:G26"/>
    <mergeCell ref="D27:G27"/>
    <mergeCell ref="D28:G28"/>
    <mergeCell ref="D29:G29"/>
    <mergeCell ref="D30:G30"/>
    <mergeCell ref="A47:B47"/>
    <mergeCell ref="C47:D47"/>
    <mergeCell ref="F47:G47"/>
    <mergeCell ref="I47:J47"/>
    <mergeCell ref="L47:N47"/>
    <mergeCell ref="O47:P47"/>
    <mergeCell ref="I46:K46"/>
    <mergeCell ref="L46:N46"/>
    <mergeCell ref="O46:Q46"/>
    <mergeCell ref="A46:B46"/>
    <mergeCell ref="C46:E46"/>
    <mergeCell ref="F46:H46"/>
    <mergeCell ref="A48:B48"/>
    <mergeCell ref="C48:D48"/>
    <mergeCell ref="F48:G48"/>
    <mergeCell ref="I48:J48"/>
    <mergeCell ref="L48:L49"/>
    <mergeCell ref="M48:N49"/>
    <mergeCell ref="O48:P48"/>
    <mergeCell ref="A49:B49"/>
    <mergeCell ref="C49:D49"/>
    <mergeCell ref="A51:B51"/>
    <mergeCell ref="C51:D51"/>
    <mergeCell ref="F51:G51"/>
    <mergeCell ref="I51:J51"/>
    <mergeCell ref="O51:P51"/>
    <mergeCell ref="F49:G49"/>
    <mergeCell ref="I49:J49"/>
    <mergeCell ref="O49:P49"/>
    <mergeCell ref="A50:B50"/>
    <mergeCell ref="C50:D50"/>
    <mergeCell ref="F50:G50"/>
    <mergeCell ref="I50:J50"/>
    <mergeCell ref="L50:L51"/>
    <mergeCell ref="M50:N51"/>
    <mergeCell ref="O50:P50"/>
    <mergeCell ref="A54:B54"/>
    <mergeCell ref="C54:D54"/>
    <mergeCell ref="F54:G54"/>
    <mergeCell ref="I54:J54"/>
    <mergeCell ref="A52:B52"/>
    <mergeCell ref="C52:D52"/>
    <mergeCell ref="F52:G52"/>
    <mergeCell ref="I52:J52"/>
    <mergeCell ref="L52:N52"/>
    <mergeCell ref="A53:B53"/>
    <mergeCell ref="C53:D53"/>
    <mergeCell ref="F53:G53"/>
    <mergeCell ref="I53:J53"/>
    <mergeCell ref="R56:S57"/>
    <mergeCell ref="R55:S55"/>
    <mergeCell ref="R49:S49"/>
    <mergeCell ref="R46:S46"/>
    <mergeCell ref="A57:B57"/>
    <mergeCell ref="C57:E57"/>
    <mergeCell ref="F57:G57"/>
    <mergeCell ref="I57:J57"/>
    <mergeCell ref="L57:N57"/>
    <mergeCell ref="O55:Q55"/>
    <mergeCell ref="A56:B56"/>
    <mergeCell ref="C56:D56"/>
    <mergeCell ref="F56:G56"/>
    <mergeCell ref="I56:J56"/>
    <mergeCell ref="O56:P57"/>
    <mergeCell ref="Q56:Q57"/>
    <mergeCell ref="A55:B55"/>
    <mergeCell ref="C55:D55"/>
    <mergeCell ref="F55:G55"/>
    <mergeCell ref="I55:J55"/>
    <mergeCell ref="L55:L56"/>
    <mergeCell ref="M55:N56"/>
    <mergeCell ref="L53:L54"/>
    <mergeCell ref="M53:N54"/>
    <mergeCell ref="S53:S54"/>
    <mergeCell ref="R47:S48"/>
    <mergeCell ref="R50:S51"/>
    <mergeCell ref="R53:R54"/>
    <mergeCell ref="O52:Q54"/>
    <mergeCell ref="D39:G39"/>
    <mergeCell ref="D40:G40"/>
    <mergeCell ref="D41:G41"/>
    <mergeCell ref="D42:G42"/>
    <mergeCell ref="D43:G43"/>
    <mergeCell ref="H42:J42"/>
    <mergeCell ref="H43:J43"/>
    <mergeCell ref="H41:J41"/>
    <mergeCell ref="D44:G44"/>
    <mergeCell ref="H44:J44"/>
  </mergeCells>
  <phoneticPr fontId="3"/>
  <conditionalFormatting sqref="K47:K57">
    <cfRule type="cellIs" dxfId="1" priority="1" operator="equal">
      <formula>0</formula>
    </cfRule>
  </conditionalFormatting>
  <conditionalFormatting sqref="L48 L50 L53 L55">
    <cfRule type="cellIs" dxfId="0" priority="2" operator="equal">
      <formula>0</formula>
    </cfRule>
  </conditionalFormatting>
  <dataValidations count="2">
    <dataValidation type="list" allowBlank="1" showInputMessage="1" showErrorMessage="1" error="A～Eのいずれかを選択してください！" sqref="C14:C44" xr:uid="{75E2239F-7213-40F8-950F-51CCC3F70B5A}">
      <formula1>"A,B,C,D,E"</formula1>
    </dataValidation>
    <dataValidation type="list" errorStyle="information" showErrorMessage="1" sqref="D14:D44" xr:uid="{7960CCE4-CE0F-4E89-99ED-BA4BFDAE1DAC}">
      <formula1>"研究補助,実験補助,出勤後出張➡直帰（交通費片道別途旅費精算）,出張先直行➡出勤（交通費片道別途旅費精算）,終日出張（交通費別途旅費精算）,テレワーク,年次有給休暇"</formula1>
    </dataValidation>
  </dataValidations>
  <printOptions horizontalCentered="1"/>
  <pageMargins left="0.25" right="0.25" top="0.75" bottom="0.75" header="0.3" footer="0.3"/>
  <pageSetup paperSize="9" scale="55" firstPageNumber="84" fitToWidth="0" orientation="portrait" blackAndWhite="1" useFirstPageNumber="1" r:id="rId1"/>
  <headerFooter alignWithMargins="0"/>
  <colBreaks count="1" manualBreakCount="1">
    <brk id="1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70" r:id="rId4" name="Check Box 22">
              <controlPr defaultSize="0" autoFill="0" autoLine="0" autoPict="0">
                <anchor moveWithCells="1">
                  <from>
                    <xdr:col>17</xdr:col>
                    <xdr:colOff>350520</xdr:colOff>
                    <xdr:row>2</xdr:row>
                    <xdr:rowOff>7620</xdr:rowOff>
                  </from>
                  <to>
                    <xdr:col>18</xdr:col>
                    <xdr:colOff>304800</xdr:colOff>
                    <xdr:row>2</xdr:row>
                    <xdr:rowOff>243840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67B72-C342-4367-951F-BAB5892FDD5A}">
  <sheetPr>
    <pageSetUpPr fitToPage="1"/>
  </sheetPr>
  <dimension ref="A1:T60"/>
  <sheetViews>
    <sheetView workbookViewId="0">
      <selection activeCell="E2" sqref="E2"/>
    </sheetView>
  </sheetViews>
  <sheetFormatPr defaultRowHeight="18" customHeight="1" x14ac:dyDescent="0.2"/>
  <cols>
    <col min="1" max="1" width="3.88671875" customWidth="1"/>
    <col min="2" max="2" width="4" customWidth="1"/>
    <col min="3" max="3" width="12.33203125" customWidth="1"/>
    <col min="4" max="4" width="3.109375" customWidth="1"/>
    <col min="5" max="5" width="12.33203125" customWidth="1"/>
    <col min="6" max="6" width="2.88671875" customWidth="1"/>
    <col min="7" max="7" width="7.44140625" customWidth="1"/>
    <col min="8" max="8" width="3.44140625" customWidth="1"/>
    <col min="9" max="9" width="8.6640625" customWidth="1"/>
    <col min="10" max="10" width="3.6640625" customWidth="1"/>
    <col min="11" max="11" width="8.6640625" customWidth="1"/>
    <col min="12" max="12" width="3.88671875" customWidth="1"/>
    <col min="13" max="13" width="12.33203125" customWidth="1"/>
    <col min="14" max="14" width="3.109375" customWidth="1"/>
    <col min="15" max="15" width="12.33203125" customWidth="1"/>
    <col min="16" max="16" width="2.88671875" customWidth="1"/>
    <col min="17" max="17" width="7.44140625" customWidth="1"/>
    <col min="18" max="18" width="3.44140625" customWidth="1"/>
    <col min="19" max="19" width="8.6640625" customWidth="1"/>
    <col min="20" max="20" width="4.33203125" customWidth="1"/>
    <col min="21" max="21" width="8.6640625" customWidth="1"/>
  </cols>
  <sheetData>
    <row r="1" spans="1:20" ht="18" customHeight="1" thickBot="1" x14ac:dyDescent="0.25"/>
    <row r="2" spans="1:20" ht="21.6" customHeight="1" thickTop="1" thickBot="1" x14ac:dyDescent="0.25">
      <c r="B2" s="533" t="s">
        <v>54</v>
      </c>
      <c r="C2" s="533"/>
      <c r="E2" s="152">
        <f>G33+Q33+G59+Q59</f>
        <v>0</v>
      </c>
      <c r="G2" s="29">
        <f>データ入力用!R50</f>
        <v>0</v>
      </c>
      <c r="H2" s="30" t="s">
        <v>55</v>
      </c>
    </row>
    <row r="3" spans="1:20" ht="13.95" customHeight="1" thickTop="1" x14ac:dyDescent="0.2"/>
    <row r="4" spans="1:20" ht="13.95" customHeight="1" thickBot="1" x14ac:dyDescent="0.25">
      <c r="B4" s="30" t="s">
        <v>56</v>
      </c>
      <c r="G4" s="31" t="s">
        <v>57</v>
      </c>
      <c r="I4" s="31" t="s">
        <v>58</v>
      </c>
      <c r="J4" s="31"/>
      <c r="K4" s="31" t="s">
        <v>59</v>
      </c>
    </row>
    <row r="5" spans="1:20" ht="16.2" customHeight="1" thickTop="1" x14ac:dyDescent="0.2">
      <c r="B5" s="32" t="s">
        <v>32</v>
      </c>
      <c r="C5" s="153"/>
      <c r="D5" s="154" t="s">
        <v>60</v>
      </c>
      <c r="E5" s="153"/>
      <c r="F5" s="534"/>
      <c r="G5" s="535"/>
      <c r="H5" s="534"/>
      <c r="I5" s="535"/>
      <c r="J5" s="536"/>
      <c r="K5" s="537"/>
      <c r="L5" s="155"/>
      <c r="O5" s="36"/>
      <c r="P5" s="30" t="s">
        <v>61</v>
      </c>
    </row>
    <row r="6" spans="1:20" ht="16.2" customHeight="1" x14ac:dyDescent="0.2">
      <c r="B6" s="37" t="s">
        <v>35</v>
      </c>
      <c r="C6" s="156"/>
      <c r="D6" s="157" t="s">
        <v>60</v>
      </c>
      <c r="E6" s="156"/>
      <c r="F6" s="525"/>
      <c r="G6" s="526"/>
      <c r="H6" s="525"/>
      <c r="I6" s="526"/>
      <c r="J6" s="527"/>
      <c r="K6" s="528"/>
      <c r="L6" s="158"/>
    </row>
    <row r="7" spans="1:20" ht="16.2" customHeight="1" x14ac:dyDescent="0.2">
      <c r="B7" s="37" t="s">
        <v>37</v>
      </c>
      <c r="C7" s="156"/>
      <c r="D7" s="157" t="s">
        <v>60</v>
      </c>
      <c r="E7" s="156"/>
      <c r="F7" s="525"/>
      <c r="G7" s="526"/>
      <c r="H7" s="525"/>
      <c r="I7" s="526"/>
      <c r="J7" s="527"/>
      <c r="K7" s="528"/>
      <c r="L7" s="158"/>
    </row>
    <row r="8" spans="1:20" ht="16.2" customHeight="1" thickBot="1" x14ac:dyDescent="0.25">
      <c r="B8" s="40" t="s">
        <v>38</v>
      </c>
      <c r="C8" s="159"/>
      <c r="D8" s="160" t="s">
        <v>60</v>
      </c>
      <c r="E8" s="159"/>
      <c r="F8" s="529"/>
      <c r="G8" s="530"/>
      <c r="H8" s="529"/>
      <c r="I8" s="530"/>
      <c r="J8" s="531"/>
      <c r="K8" s="532"/>
      <c r="L8" s="161"/>
    </row>
    <row r="9" spans="1:20" ht="16.2" customHeight="1" thickTop="1" x14ac:dyDescent="0.2">
      <c r="A9" s="44"/>
      <c r="B9" s="45"/>
      <c r="C9" s="44"/>
      <c r="D9" s="44"/>
      <c r="E9" s="44"/>
      <c r="F9" s="44"/>
      <c r="G9" s="44"/>
      <c r="H9" s="44"/>
      <c r="I9" s="44"/>
      <c r="J9" s="44"/>
      <c r="K9" s="46"/>
      <c r="L9" s="47"/>
      <c r="M9" s="44"/>
      <c r="N9" s="44"/>
      <c r="O9" s="44"/>
      <c r="P9" s="44"/>
      <c r="Q9" s="44"/>
      <c r="R9" s="44"/>
      <c r="S9" s="44"/>
      <c r="T9" s="44"/>
    </row>
    <row r="10" spans="1:20" ht="24" customHeight="1" x14ac:dyDescent="0.25">
      <c r="B10" s="48" t="s">
        <v>32</v>
      </c>
      <c r="C10" t="str">
        <f>C5&amp;D5&amp;E5</f>
        <v>～</v>
      </c>
      <c r="L10" s="48" t="s">
        <v>35</v>
      </c>
      <c r="M10" t="str">
        <f>C6&amp;D6&amp;E6</f>
        <v>～</v>
      </c>
    </row>
    <row r="11" spans="1:20" ht="11.4" customHeight="1" x14ac:dyDescent="0.2">
      <c r="B11" s="105"/>
      <c r="C11" s="106"/>
      <c r="D11" s="106"/>
      <c r="E11" s="107" t="s">
        <v>62</v>
      </c>
      <c r="F11" s="107"/>
      <c r="G11" s="107"/>
      <c r="H11" s="107"/>
      <c r="I11" s="107" t="s">
        <v>63</v>
      </c>
      <c r="J11" s="108"/>
      <c r="K11" s="109"/>
      <c r="L11" s="105"/>
      <c r="M11" s="106"/>
      <c r="N11" s="106"/>
      <c r="O11" s="107" t="s">
        <v>62</v>
      </c>
      <c r="P11" s="107"/>
      <c r="Q11" s="107"/>
      <c r="R11" s="107"/>
      <c r="S11" s="107" t="s">
        <v>63</v>
      </c>
      <c r="T11" s="110"/>
    </row>
    <row r="12" spans="1:20" ht="13.95" customHeight="1" x14ac:dyDescent="0.2">
      <c r="B12" s="111" t="s">
        <v>64</v>
      </c>
      <c r="C12" s="112"/>
      <c r="D12" s="112"/>
      <c r="E12" s="113">
        <f>F5</f>
        <v>0</v>
      </c>
      <c r="F12" s="114" t="s">
        <v>65</v>
      </c>
      <c r="G12" s="115">
        <f>G2*2</f>
        <v>0</v>
      </c>
      <c r="H12" s="114" t="s">
        <v>66</v>
      </c>
      <c r="I12" s="116">
        <f>E12*G12</f>
        <v>0</v>
      </c>
      <c r="J12" s="117"/>
      <c r="K12" s="118"/>
      <c r="L12" s="111" t="s">
        <v>64</v>
      </c>
      <c r="M12" s="112"/>
      <c r="N12" s="112"/>
      <c r="O12" s="113">
        <f>F6</f>
        <v>0</v>
      </c>
      <c r="P12" s="114" t="s">
        <v>65</v>
      </c>
      <c r="Q12" s="115">
        <f>G2*2</f>
        <v>0</v>
      </c>
      <c r="R12" s="114" t="s">
        <v>66</v>
      </c>
      <c r="S12" s="116">
        <f>O12*Q12</f>
        <v>0</v>
      </c>
      <c r="T12" s="119"/>
    </row>
    <row r="13" spans="1:20" ht="18" customHeight="1" x14ac:dyDescent="0.2">
      <c r="B13" s="111"/>
      <c r="C13" s="112"/>
      <c r="D13" s="112"/>
      <c r="E13" s="112"/>
      <c r="F13" s="112"/>
      <c r="G13" s="120"/>
      <c r="H13" s="120"/>
      <c r="I13" s="120"/>
      <c r="J13" s="121"/>
      <c r="K13" s="112"/>
      <c r="L13" s="111"/>
      <c r="M13" s="112"/>
      <c r="N13" s="112"/>
      <c r="O13" s="112"/>
      <c r="P13" s="112"/>
      <c r="Q13" s="120"/>
      <c r="R13" s="120"/>
      <c r="S13" s="120"/>
      <c r="T13" s="122"/>
    </row>
    <row r="14" spans="1:20" ht="10.199999999999999" customHeight="1" x14ac:dyDescent="0.2">
      <c r="B14" s="111"/>
      <c r="C14" s="123"/>
      <c r="D14" s="123"/>
      <c r="E14" s="124" t="s">
        <v>67</v>
      </c>
      <c r="F14" s="112"/>
      <c r="G14" s="124"/>
      <c r="H14" s="112"/>
      <c r="I14" s="124"/>
      <c r="J14" s="125"/>
      <c r="K14" s="112"/>
      <c r="L14" s="111"/>
      <c r="M14" s="123"/>
      <c r="N14" s="123"/>
      <c r="O14" s="124" t="s">
        <v>67</v>
      </c>
      <c r="P14" s="112"/>
      <c r="Q14" s="124"/>
      <c r="R14" s="112"/>
      <c r="S14" s="124"/>
      <c r="T14" s="122"/>
    </row>
    <row r="15" spans="1:20" ht="13.95" customHeight="1" x14ac:dyDescent="0.2">
      <c r="B15" s="126" t="s">
        <v>68</v>
      </c>
      <c r="C15" s="118"/>
      <c r="D15" s="118"/>
      <c r="E15" s="113">
        <f>H5</f>
        <v>0</v>
      </c>
      <c r="F15" s="114" t="s">
        <v>65</v>
      </c>
      <c r="G15" s="115">
        <f>G2*2</f>
        <v>0</v>
      </c>
      <c r="H15" s="114" t="s">
        <v>66</v>
      </c>
      <c r="I15" s="116">
        <f>E15*G15</f>
        <v>0</v>
      </c>
      <c r="J15" s="117"/>
      <c r="K15" s="118"/>
      <c r="L15" s="126" t="s">
        <v>68</v>
      </c>
      <c r="M15" s="118"/>
      <c r="N15" s="118"/>
      <c r="O15" s="113">
        <f>H6</f>
        <v>0</v>
      </c>
      <c r="P15" s="114" t="s">
        <v>65</v>
      </c>
      <c r="Q15" s="115">
        <f>G2*2</f>
        <v>0</v>
      </c>
      <c r="R15" s="114" t="s">
        <v>66</v>
      </c>
      <c r="S15" s="116">
        <f>O15*Q15</f>
        <v>0</v>
      </c>
      <c r="T15" s="119"/>
    </row>
    <row r="16" spans="1:20" ht="18" customHeight="1" x14ac:dyDescent="0.2">
      <c r="B16" s="111"/>
      <c r="C16" s="123"/>
      <c r="D16" s="123"/>
      <c r="E16" s="112"/>
      <c r="F16" s="112"/>
      <c r="G16" s="120"/>
      <c r="H16" s="120"/>
      <c r="I16" s="120"/>
      <c r="J16" s="121"/>
      <c r="K16" s="112"/>
      <c r="L16" s="111"/>
      <c r="M16" s="123"/>
      <c r="N16" s="123"/>
      <c r="O16" s="112"/>
      <c r="P16" s="112"/>
      <c r="Q16" s="120"/>
      <c r="R16" s="120"/>
      <c r="S16" s="120"/>
      <c r="T16" s="122"/>
    </row>
    <row r="17" spans="2:20" ht="9.6" customHeight="1" x14ac:dyDescent="0.2">
      <c r="B17" s="111"/>
      <c r="C17" s="112"/>
      <c r="D17" s="112"/>
      <c r="E17" s="127" t="s">
        <v>69</v>
      </c>
      <c r="F17" s="127"/>
      <c r="G17" s="124" t="s">
        <v>70</v>
      </c>
      <c r="H17" s="127"/>
      <c r="I17" s="124"/>
      <c r="J17" s="125"/>
      <c r="K17" s="112"/>
      <c r="L17" s="111"/>
      <c r="M17" s="112"/>
      <c r="N17" s="112"/>
      <c r="O17" s="127" t="s">
        <v>69</v>
      </c>
      <c r="P17" s="127"/>
      <c r="Q17" s="124" t="s">
        <v>70</v>
      </c>
      <c r="R17" s="127"/>
      <c r="S17" s="124"/>
      <c r="T17" s="122"/>
    </row>
    <row r="18" spans="2:20" ht="13.95" customHeight="1" x14ac:dyDescent="0.2">
      <c r="B18" s="111" t="s">
        <v>71</v>
      </c>
      <c r="C18" s="112"/>
      <c r="D18" s="112"/>
      <c r="E18" s="113">
        <f>F5*10</f>
        <v>0</v>
      </c>
      <c r="F18" s="118"/>
      <c r="G18" s="115">
        <f>IF(L5="",0,(ROUNDDOWN((G2*2)/11,0)))</f>
        <v>0</v>
      </c>
      <c r="H18" s="114" t="s">
        <v>66</v>
      </c>
      <c r="I18" s="116">
        <f>E18*G18</f>
        <v>0</v>
      </c>
      <c r="J18" s="117"/>
      <c r="K18" s="118"/>
      <c r="L18" s="111" t="s">
        <v>71</v>
      </c>
      <c r="M18" s="112"/>
      <c r="N18" s="112"/>
      <c r="O18" s="113">
        <f>F6*10</f>
        <v>0</v>
      </c>
      <c r="P18" s="118"/>
      <c r="Q18" s="115">
        <f>IF(L6="",0,(ROUNDDOWN((G2*2)/11,0)))</f>
        <v>0</v>
      </c>
      <c r="R18" s="114" t="s">
        <v>66</v>
      </c>
      <c r="S18" s="116">
        <f>O18*Q18</f>
        <v>0</v>
      </c>
      <c r="T18" s="119"/>
    </row>
    <row r="19" spans="2:20" ht="9" customHeight="1" x14ac:dyDescent="0.2">
      <c r="B19" s="111"/>
      <c r="C19" s="112"/>
      <c r="D19" s="112"/>
      <c r="E19" s="128"/>
      <c r="F19" s="112"/>
      <c r="G19" s="120"/>
      <c r="H19" s="120"/>
      <c r="I19" s="120"/>
      <c r="J19" s="121"/>
      <c r="K19" s="112"/>
      <c r="L19" s="111"/>
      <c r="M19" s="112"/>
      <c r="N19" s="112"/>
      <c r="O19" s="128"/>
      <c r="P19" s="112"/>
      <c r="Q19" s="120"/>
      <c r="R19" s="120"/>
      <c r="S19" s="120"/>
      <c r="T19" s="122"/>
    </row>
    <row r="20" spans="2:20" ht="9" customHeight="1" x14ac:dyDescent="0.2">
      <c r="B20" s="111"/>
      <c r="C20" s="112"/>
      <c r="D20" s="112"/>
      <c r="E20" s="127" t="s">
        <v>72</v>
      </c>
      <c r="F20" s="127"/>
      <c r="G20" s="124" t="s">
        <v>73</v>
      </c>
      <c r="H20" s="124"/>
      <c r="I20" s="124"/>
      <c r="J20" s="125"/>
      <c r="K20" s="112"/>
      <c r="L20" s="111"/>
      <c r="M20" s="112"/>
      <c r="N20" s="112"/>
      <c r="O20" s="127" t="s">
        <v>72</v>
      </c>
      <c r="P20" s="127"/>
      <c r="Q20" s="124" t="s">
        <v>73</v>
      </c>
      <c r="R20" s="124"/>
      <c r="S20" s="124"/>
      <c r="T20" s="122"/>
    </row>
    <row r="21" spans="2:20" ht="13.95" customHeight="1" x14ac:dyDescent="0.2">
      <c r="B21" s="111"/>
      <c r="C21" s="112"/>
      <c r="D21" s="112"/>
      <c r="E21" s="129">
        <f>F5</f>
        <v>0</v>
      </c>
      <c r="F21" s="114" t="s">
        <v>65</v>
      </c>
      <c r="G21" s="115">
        <f>(G2*2)-(G18*11)</f>
        <v>0</v>
      </c>
      <c r="H21" s="114" t="s">
        <v>66</v>
      </c>
      <c r="I21" s="115">
        <f>E21*G21</f>
        <v>0</v>
      </c>
      <c r="J21" s="130"/>
      <c r="K21" s="118"/>
      <c r="L21" s="111"/>
      <c r="M21" s="112"/>
      <c r="N21" s="112"/>
      <c r="O21" s="129">
        <f>F6</f>
        <v>0</v>
      </c>
      <c r="P21" s="114" t="s">
        <v>65</v>
      </c>
      <c r="Q21" s="115">
        <f>(G2*2)-(Q18*11)</f>
        <v>0</v>
      </c>
      <c r="R21" s="114" t="s">
        <v>66</v>
      </c>
      <c r="S21" s="115">
        <f>O21*Q21</f>
        <v>0</v>
      </c>
      <c r="T21" s="119"/>
    </row>
    <row r="22" spans="2:20" ht="6" customHeight="1" thickBot="1" x14ac:dyDescent="0.25">
      <c r="B22" s="111"/>
      <c r="C22" s="112"/>
      <c r="D22" s="112"/>
      <c r="E22" s="131"/>
      <c r="F22" s="132"/>
      <c r="G22" s="133"/>
      <c r="H22" s="133"/>
      <c r="I22" s="133"/>
      <c r="J22" s="121"/>
      <c r="K22" s="112"/>
      <c r="L22" s="111"/>
      <c r="M22" s="112"/>
      <c r="N22" s="112"/>
      <c r="O22" s="131"/>
      <c r="P22" s="132"/>
      <c r="Q22" s="133"/>
      <c r="R22" s="133"/>
      <c r="S22" s="133"/>
      <c r="T22" s="122"/>
    </row>
    <row r="23" spans="2:20" ht="8.4" customHeight="1" thickTop="1" x14ac:dyDescent="0.2">
      <c r="B23" s="111"/>
      <c r="C23" s="112"/>
      <c r="D23" s="112"/>
      <c r="E23" s="134"/>
      <c r="F23" s="112"/>
      <c r="G23" s="120"/>
      <c r="H23" s="120"/>
      <c r="I23" s="120"/>
      <c r="J23" s="121"/>
      <c r="K23" s="112"/>
      <c r="L23" s="111"/>
      <c r="M23" s="112"/>
      <c r="N23" s="112"/>
      <c r="O23" s="134"/>
      <c r="P23" s="112"/>
      <c r="Q23" s="120"/>
      <c r="R23" s="120"/>
      <c r="S23" s="120"/>
      <c r="T23" s="122"/>
    </row>
    <row r="24" spans="2:20" ht="13.95" customHeight="1" x14ac:dyDescent="0.2">
      <c r="B24" s="111"/>
      <c r="C24" s="112" t="s">
        <v>74</v>
      </c>
      <c r="D24" s="112"/>
      <c r="E24" s="134"/>
      <c r="F24" s="112"/>
      <c r="G24" s="120"/>
      <c r="H24" s="120"/>
      <c r="I24" s="116">
        <f>I18+I21</f>
        <v>0</v>
      </c>
      <c r="J24" s="117"/>
      <c r="K24" s="112"/>
      <c r="L24" s="111"/>
      <c r="M24" s="112" t="s">
        <v>74</v>
      </c>
      <c r="N24" s="112"/>
      <c r="O24" s="134"/>
      <c r="P24" s="112"/>
      <c r="Q24" s="120"/>
      <c r="R24" s="120"/>
      <c r="S24" s="116">
        <f>S18+S21</f>
        <v>0</v>
      </c>
      <c r="T24" s="122"/>
    </row>
    <row r="25" spans="2:20" ht="13.95" customHeight="1" x14ac:dyDescent="0.2">
      <c r="B25" s="111"/>
      <c r="C25" s="112"/>
      <c r="D25" s="112"/>
      <c r="E25" s="127" t="s">
        <v>75</v>
      </c>
      <c r="F25" s="127"/>
      <c r="G25" s="124" t="s">
        <v>73</v>
      </c>
      <c r="H25" s="124"/>
      <c r="I25" s="124" t="s">
        <v>63</v>
      </c>
      <c r="J25" s="125"/>
      <c r="K25" s="112"/>
      <c r="L25" s="111"/>
      <c r="M25" s="112"/>
      <c r="N25" s="112"/>
      <c r="O25" s="127" t="s">
        <v>75</v>
      </c>
      <c r="P25" s="127"/>
      <c r="Q25" s="124" t="s">
        <v>73</v>
      </c>
      <c r="R25" s="124"/>
      <c r="S25" s="124" t="s">
        <v>63</v>
      </c>
      <c r="T25" s="122"/>
    </row>
    <row r="26" spans="2:20" ht="13.95" customHeight="1" x14ac:dyDescent="0.2">
      <c r="B26" s="111"/>
      <c r="C26" s="112"/>
      <c r="D26" s="112"/>
      <c r="E26" s="129">
        <f>H5</f>
        <v>0</v>
      </c>
      <c r="F26" s="114" t="s">
        <v>65</v>
      </c>
      <c r="G26" s="115">
        <f>G21</f>
        <v>0</v>
      </c>
      <c r="H26" s="114" t="s">
        <v>66</v>
      </c>
      <c r="I26" s="115">
        <f>E26*G26</f>
        <v>0</v>
      </c>
      <c r="J26" s="130"/>
      <c r="K26" s="118"/>
      <c r="L26" s="111"/>
      <c r="M26" s="112"/>
      <c r="N26" s="112"/>
      <c r="O26" s="129">
        <f>H6</f>
        <v>0</v>
      </c>
      <c r="P26" s="114" t="s">
        <v>65</v>
      </c>
      <c r="Q26" s="115">
        <f>Q21</f>
        <v>0</v>
      </c>
      <c r="R26" s="114" t="s">
        <v>66</v>
      </c>
      <c r="S26" s="115">
        <f>O26*Q26</f>
        <v>0</v>
      </c>
      <c r="T26" s="119"/>
    </row>
    <row r="27" spans="2:20" ht="6" customHeight="1" thickBot="1" x14ac:dyDescent="0.25">
      <c r="B27" s="111"/>
      <c r="C27" s="112"/>
      <c r="D27" s="112"/>
      <c r="E27" s="132"/>
      <c r="F27" s="132"/>
      <c r="G27" s="133"/>
      <c r="H27" s="132"/>
      <c r="I27" s="133"/>
      <c r="J27" s="121"/>
      <c r="K27" s="112"/>
      <c r="L27" s="111"/>
      <c r="M27" s="112"/>
      <c r="N27" s="112"/>
      <c r="O27" s="132"/>
      <c r="P27" s="132"/>
      <c r="Q27" s="133"/>
      <c r="R27" s="132"/>
      <c r="S27" s="133"/>
      <c r="T27" s="122"/>
    </row>
    <row r="28" spans="2:20" ht="10.199999999999999" customHeight="1" thickTop="1" x14ac:dyDescent="0.2">
      <c r="B28" s="111"/>
      <c r="C28" s="123"/>
      <c r="D28" s="123"/>
      <c r="E28" s="112"/>
      <c r="F28" s="112"/>
      <c r="G28" s="120"/>
      <c r="H28" s="120"/>
      <c r="I28" s="120"/>
      <c r="J28" s="121"/>
      <c r="K28" s="112"/>
      <c r="L28" s="111"/>
      <c r="M28" s="123"/>
      <c r="N28" s="123"/>
      <c r="O28" s="112"/>
      <c r="P28" s="112"/>
      <c r="Q28" s="120"/>
      <c r="R28" s="120"/>
      <c r="S28" s="120"/>
      <c r="T28" s="122"/>
    </row>
    <row r="29" spans="2:20" ht="13.95" customHeight="1" x14ac:dyDescent="0.2">
      <c r="B29" s="111"/>
      <c r="C29" s="112" t="s">
        <v>76</v>
      </c>
      <c r="D29" s="112"/>
      <c r="E29" s="112"/>
      <c r="F29" s="112"/>
      <c r="G29" s="120"/>
      <c r="H29" s="112"/>
      <c r="I29" s="116">
        <f>I18+I26</f>
        <v>0</v>
      </c>
      <c r="J29" s="117"/>
      <c r="K29" s="112"/>
      <c r="L29" s="111"/>
      <c r="M29" s="112" t="s">
        <v>76</v>
      </c>
      <c r="N29" s="112"/>
      <c r="O29" s="112"/>
      <c r="P29" s="112"/>
      <c r="Q29" s="120"/>
      <c r="R29" s="112"/>
      <c r="S29" s="116">
        <f>S18+S26</f>
        <v>0</v>
      </c>
      <c r="T29" s="122"/>
    </row>
    <row r="30" spans="2:20" ht="10.199999999999999" customHeight="1" x14ac:dyDescent="0.2">
      <c r="B30" s="111"/>
      <c r="C30" s="112"/>
      <c r="D30" s="112"/>
      <c r="E30" s="127" t="s">
        <v>77</v>
      </c>
      <c r="F30" s="112"/>
      <c r="G30" s="120"/>
      <c r="H30" s="112"/>
      <c r="I30" s="120"/>
      <c r="J30" s="121"/>
      <c r="K30" s="112"/>
      <c r="L30" s="111"/>
      <c r="M30" s="112"/>
      <c r="N30" s="112"/>
      <c r="O30" s="127" t="s">
        <v>77</v>
      </c>
      <c r="P30" s="112"/>
      <c r="Q30" s="120"/>
      <c r="R30" s="112"/>
      <c r="S30" s="120"/>
      <c r="T30" s="122"/>
    </row>
    <row r="31" spans="2:20" ht="13.95" customHeight="1" x14ac:dyDescent="0.2">
      <c r="B31" s="111" t="s">
        <v>78</v>
      </c>
      <c r="C31" s="112"/>
      <c r="D31" s="112"/>
      <c r="E31" s="113">
        <f>J5</f>
        <v>0</v>
      </c>
      <c r="F31" s="112"/>
      <c r="G31" s="120"/>
      <c r="H31" s="112"/>
      <c r="I31" s="120"/>
      <c r="J31" s="121"/>
      <c r="K31" s="112"/>
      <c r="L31" s="111" t="s">
        <v>78</v>
      </c>
      <c r="M31" s="112"/>
      <c r="N31" s="112"/>
      <c r="O31" s="113">
        <f>J6</f>
        <v>0</v>
      </c>
      <c r="P31" s="112"/>
      <c r="Q31" s="120"/>
      <c r="R31" s="112"/>
      <c r="S31" s="120"/>
      <c r="T31" s="122"/>
    </row>
    <row r="32" spans="2:20" ht="9" customHeight="1" x14ac:dyDescent="0.2">
      <c r="B32" s="111"/>
      <c r="C32" s="112"/>
      <c r="D32" s="112"/>
      <c r="E32" s="112"/>
      <c r="F32" s="112"/>
      <c r="G32" s="120"/>
      <c r="H32" s="112"/>
      <c r="I32" s="120"/>
      <c r="J32" s="121"/>
      <c r="K32" s="112"/>
      <c r="L32" s="111"/>
      <c r="M32" s="112"/>
      <c r="N32" s="112"/>
      <c r="O32" s="112"/>
      <c r="P32" s="112"/>
      <c r="Q32" s="120"/>
      <c r="R32" s="112"/>
      <c r="S32" s="120"/>
      <c r="T32" s="122"/>
    </row>
    <row r="33" spans="2:20" ht="13.95" customHeight="1" x14ac:dyDescent="0.2">
      <c r="B33" s="111" t="s">
        <v>79</v>
      </c>
      <c r="C33" s="112"/>
      <c r="D33" s="112"/>
      <c r="E33" s="112"/>
      <c r="F33" s="135"/>
      <c r="G33" s="523">
        <f>MIN(I12,I15,I24,I29,E31)</f>
        <v>0</v>
      </c>
      <c r="H33" s="524"/>
      <c r="I33" s="136" t="s">
        <v>80</v>
      </c>
      <c r="J33" s="137"/>
      <c r="K33" s="112"/>
      <c r="L33" s="111" t="s">
        <v>79</v>
      </c>
      <c r="M33" s="112"/>
      <c r="N33" s="112"/>
      <c r="O33" s="112"/>
      <c r="P33" s="135"/>
      <c r="Q33" s="523">
        <f>MIN(S12,S15,S24,S29,O31)</f>
        <v>0</v>
      </c>
      <c r="R33" s="524"/>
      <c r="S33" s="136" t="s">
        <v>80</v>
      </c>
      <c r="T33" s="122"/>
    </row>
    <row r="34" spans="2:20" ht="13.95" customHeight="1" x14ac:dyDescent="0.2">
      <c r="B34" s="138"/>
      <c r="C34" s="139"/>
      <c r="D34" s="139"/>
      <c r="E34" s="139"/>
      <c r="F34" s="140"/>
      <c r="G34" s="141"/>
      <c r="H34" s="141"/>
      <c r="I34" s="142"/>
      <c r="J34" s="143"/>
      <c r="K34" s="112"/>
      <c r="L34" s="138"/>
      <c r="M34" s="139"/>
      <c r="N34" s="139"/>
      <c r="O34" s="139"/>
      <c r="P34" s="140"/>
      <c r="Q34" s="141"/>
      <c r="R34" s="141"/>
      <c r="S34" s="142"/>
      <c r="T34" s="144"/>
    </row>
    <row r="35" spans="2:20" ht="13.95" customHeight="1" x14ac:dyDescent="0.2">
      <c r="B35" s="112"/>
      <c r="C35" s="112"/>
      <c r="D35" s="112"/>
      <c r="E35" s="112"/>
      <c r="F35" s="145"/>
      <c r="G35" s="146"/>
      <c r="H35" s="146"/>
      <c r="I35" s="136"/>
      <c r="J35" s="136"/>
      <c r="K35" s="112"/>
      <c r="L35" s="112"/>
      <c r="M35" s="112"/>
      <c r="N35" s="112"/>
      <c r="O35" s="112"/>
      <c r="P35" s="145"/>
      <c r="Q35" s="146"/>
      <c r="R35" s="146"/>
      <c r="S35" s="136"/>
      <c r="T35" s="112"/>
    </row>
    <row r="36" spans="2:20" ht="24" customHeight="1" x14ac:dyDescent="0.25">
      <c r="B36" s="147" t="s">
        <v>37</v>
      </c>
      <c r="C36" s="109" t="str">
        <f>C7&amp;D7&amp;E7</f>
        <v>～</v>
      </c>
      <c r="D36" s="109"/>
      <c r="E36" s="109"/>
      <c r="F36" s="109"/>
      <c r="G36" s="109"/>
      <c r="H36" s="109"/>
      <c r="I36" s="148"/>
      <c r="J36" s="148"/>
      <c r="K36" s="109"/>
      <c r="L36" s="147" t="s">
        <v>38</v>
      </c>
      <c r="M36" s="109" t="str">
        <f>C8&amp;D8&amp;E8</f>
        <v>～</v>
      </c>
      <c r="N36" s="109"/>
      <c r="O36" s="109"/>
      <c r="P36" s="109"/>
      <c r="Q36" s="109"/>
      <c r="R36" s="109"/>
      <c r="S36" s="148"/>
      <c r="T36" s="109"/>
    </row>
    <row r="37" spans="2:20" ht="11.4" customHeight="1" x14ac:dyDescent="0.2">
      <c r="B37" s="105"/>
      <c r="C37" s="106"/>
      <c r="D37" s="106"/>
      <c r="E37" s="107" t="s">
        <v>62</v>
      </c>
      <c r="F37" s="107"/>
      <c r="G37" s="107"/>
      <c r="H37" s="107"/>
      <c r="I37" s="107" t="s">
        <v>63</v>
      </c>
      <c r="J37" s="108"/>
      <c r="K37" s="109"/>
      <c r="L37" s="105"/>
      <c r="M37" s="106"/>
      <c r="N37" s="106"/>
      <c r="O37" s="107" t="s">
        <v>62</v>
      </c>
      <c r="P37" s="107"/>
      <c r="Q37" s="107"/>
      <c r="R37" s="107"/>
      <c r="S37" s="107" t="s">
        <v>63</v>
      </c>
      <c r="T37" s="110"/>
    </row>
    <row r="38" spans="2:20" ht="13.95" customHeight="1" x14ac:dyDescent="0.2">
      <c r="B38" s="111" t="s">
        <v>64</v>
      </c>
      <c r="C38" s="112"/>
      <c r="D38" s="112"/>
      <c r="E38" s="113">
        <f>F7</f>
        <v>0</v>
      </c>
      <c r="F38" s="114" t="s">
        <v>65</v>
      </c>
      <c r="G38" s="115">
        <f>G2*2</f>
        <v>0</v>
      </c>
      <c r="H38" s="114" t="s">
        <v>66</v>
      </c>
      <c r="I38" s="116">
        <f>E38*G38</f>
        <v>0</v>
      </c>
      <c r="J38" s="117"/>
      <c r="K38" s="118"/>
      <c r="L38" s="111" t="s">
        <v>64</v>
      </c>
      <c r="M38" s="112"/>
      <c r="N38" s="112"/>
      <c r="O38" s="113">
        <f>F8</f>
        <v>0</v>
      </c>
      <c r="P38" s="114" t="s">
        <v>65</v>
      </c>
      <c r="Q38" s="115">
        <f>G2*2</f>
        <v>0</v>
      </c>
      <c r="R38" s="114" t="s">
        <v>66</v>
      </c>
      <c r="S38" s="116">
        <f>O38*Q38</f>
        <v>0</v>
      </c>
      <c r="T38" s="119"/>
    </row>
    <row r="39" spans="2:20" ht="18" customHeight="1" x14ac:dyDescent="0.2">
      <c r="B39" s="111"/>
      <c r="C39" s="112"/>
      <c r="D39" s="112"/>
      <c r="E39" s="112"/>
      <c r="F39" s="112"/>
      <c r="G39" s="120"/>
      <c r="H39" s="120"/>
      <c r="I39" s="120"/>
      <c r="J39" s="121"/>
      <c r="K39" s="112"/>
      <c r="L39" s="111"/>
      <c r="M39" s="112"/>
      <c r="N39" s="112"/>
      <c r="O39" s="112"/>
      <c r="P39" s="112"/>
      <c r="Q39" s="120"/>
      <c r="R39" s="120"/>
      <c r="S39" s="120"/>
      <c r="T39" s="122"/>
    </row>
    <row r="40" spans="2:20" ht="10.199999999999999" customHeight="1" x14ac:dyDescent="0.2">
      <c r="B40" s="111"/>
      <c r="C40" s="123"/>
      <c r="D40" s="123"/>
      <c r="E40" s="124" t="s">
        <v>67</v>
      </c>
      <c r="F40" s="112"/>
      <c r="G40" s="124"/>
      <c r="H40" s="112"/>
      <c r="I40" s="124"/>
      <c r="J40" s="125"/>
      <c r="K40" s="112"/>
      <c r="L40" s="111"/>
      <c r="M40" s="123"/>
      <c r="N40" s="123"/>
      <c r="O40" s="124" t="s">
        <v>67</v>
      </c>
      <c r="P40" s="112"/>
      <c r="Q40" s="124"/>
      <c r="R40" s="112"/>
      <c r="S40" s="124"/>
      <c r="T40" s="122"/>
    </row>
    <row r="41" spans="2:20" ht="13.95" customHeight="1" x14ac:dyDescent="0.2">
      <c r="B41" s="126" t="s">
        <v>68</v>
      </c>
      <c r="C41" s="118"/>
      <c r="D41" s="118"/>
      <c r="E41" s="113">
        <f>H7</f>
        <v>0</v>
      </c>
      <c r="F41" s="114" t="s">
        <v>65</v>
      </c>
      <c r="G41" s="115">
        <f>G2*2</f>
        <v>0</v>
      </c>
      <c r="H41" s="114" t="s">
        <v>66</v>
      </c>
      <c r="I41" s="116">
        <f>E41*G41</f>
        <v>0</v>
      </c>
      <c r="J41" s="117"/>
      <c r="K41" s="118"/>
      <c r="L41" s="126" t="s">
        <v>68</v>
      </c>
      <c r="M41" s="118"/>
      <c r="N41" s="118"/>
      <c r="O41" s="113">
        <f>H8</f>
        <v>0</v>
      </c>
      <c r="P41" s="114" t="s">
        <v>65</v>
      </c>
      <c r="Q41" s="115">
        <f>G2*2</f>
        <v>0</v>
      </c>
      <c r="R41" s="114" t="s">
        <v>66</v>
      </c>
      <c r="S41" s="116">
        <f>O41*Q41</f>
        <v>0</v>
      </c>
      <c r="T41" s="119"/>
    </row>
    <row r="42" spans="2:20" ht="18" customHeight="1" x14ac:dyDescent="0.2">
      <c r="B42" s="111"/>
      <c r="C42" s="123"/>
      <c r="D42" s="123"/>
      <c r="E42" s="112"/>
      <c r="F42" s="112"/>
      <c r="G42" s="120"/>
      <c r="H42" s="120"/>
      <c r="I42" s="120"/>
      <c r="J42" s="121"/>
      <c r="K42" s="112"/>
      <c r="L42" s="111"/>
      <c r="M42" s="123"/>
      <c r="N42" s="123"/>
      <c r="O42" s="112"/>
      <c r="P42" s="112"/>
      <c r="Q42" s="120"/>
      <c r="R42" s="120"/>
      <c r="S42" s="120"/>
      <c r="T42" s="122"/>
    </row>
    <row r="43" spans="2:20" ht="9.6" customHeight="1" x14ac:dyDescent="0.2">
      <c r="B43" s="111"/>
      <c r="C43" s="112"/>
      <c r="D43" s="112"/>
      <c r="E43" s="127" t="s">
        <v>69</v>
      </c>
      <c r="F43" s="127"/>
      <c r="G43" s="124" t="s">
        <v>70</v>
      </c>
      <c r="H43" s="127"/>
      <c r="I43" s="124"/>
      <c r="J43" s="125"/>
      <c r="K43" s="112"/>
      <c r="L43" s="111"/>
      <c r="M43" s="112"/>
      <c r="N43" s="112"/>
      <c r="O43" s="127" t="s">
        <v>69</v>
      </c>
      <c r="P43" s="127"/>
      <c r="Q43" s="124" t="s">
        <v>70</v>
      </c>
      <c r="R43" s="127"/>
      <c r="S43" s="124"/>
      <c r="T43" s="122"/>
    </row>
    <row r="44" spans="2:20" ht="13.95" customHeight="1" x14ac:dyDescent="0.2">
      <c r="B44" s="111" t="s">
        <v>71</v>
      </c>
      <c r="C44" s="112"/>
      <c r="D44" s="112"/>
      <c r="E44" s="113">
        <f>F7*10</f>
        <v>0</v>
      </c>
      <c r="F44" s="118"/>
      <c r="G44" s="115">
        <f>IF(L7="",0,(ROUNDDOWN((G2*2)/11,0)))</f>
        <v>0</v>
      </c>
      <c r="H44" s="114" t="s">
        <v>66</v>
      </c>
      <c r="I44" s="116">
        <f>E44*G44</f>
        <v>0</v>
      </c>
      <c r="J44" s="117"/>
      <c r="K44" s="118"/>
      <c r="L44" s="111" t="s">
        <v>71</v>
      </c>
      <c r="M44" s="112"/>
      <c r="N44" s="112"/>
      <c r="O44" s="113">
        <f>F8*10</f>
        <v>0</v>
      </c>
      <c r="P44" s="118"/>
      <c r="Q44" s="115">
        <f>IF(L8="",0,(ROUNDDOWN((G2*2)/11,0)))</f>
        <v>0</v>
      </c>
      <c r="R44" s="114" t="s">
        <v>66</v>
      </c>
      <c r="S44" s="116">
        <f>O44*Q44</f>
        <v>0</v>
      </c>
      <c r="T44" s="119"/>
    </row>
    <row r="45" spans="2:20" ht="9" customHeight="1" x14ac:dyDescent="0.2">
      <c r="B45" s="111"/>
      <c r="C45" s="112"/>
      <c r="D45" s="112"/>
      <c r="E45" s="128"/>
      <c r="F45" s="112"/>
      <c r="G45" s="120"/>
      <c r="H45" s="120"/>
      <c r="I45" s="120"/>
      <c r="J45" s="121"/>
      <c r="K45" s="112"/>
      <c r="L45" s="111"/>
      <c r="M45" s="112"/>
      <c r="N45" s="112"/>
      <c r="O45" s="128"/>
      <c r="P45" s="112"/>
      <c r="Q45" s="120"/>
      <c r="R45" s="120"/>
      <c r="S45" s="120"/>
      <c r="T45" s="122"/>
    </row>
    <row r="46" spans="2:20" ht="9" customHeight="1" x14ac:dyDescent="0.2">
      <c r="B46" s="111"/>
      <c r="C46" s="112"/>
      <c r="D46" s="112"/>
      <c r="E46" s="127" t="s">
        <v>72</v>
      </c>
      <c r="F46" s="127"/>
      <c r="G46" s="124" t="s">
        <v>73</v>
      </c>
      <c r="H46" s="124"/>
      <c r="I46" s="124"/>
      <c r="J46" s="125"/>
      <c r="K46" s="112"/>
      <c r="L46" s="111"/>
      <c r="M46" s="112"/>
      <c r="N46" s="112"/>
      <c r="O46" s="127" t="s">
        <v>72</v>
      </c>
      <c r="P46" s="127"/>
      <c r="Q46" s="124" t="s">
        <v>73</v>
      </c>
      <c r="R46" s="124"/>
      <c r="S46" s="124"/>
      <c r="T46" s="122"/>
    </row>
    <row r="47" spans="2:20" ht="13.95" customHeight="1" x14ac:dyDescent="0.2">
      <c r="B47" s="111"/>
      <c r="C47" s="112"/>
      <c r="D47" s="112"/>
      <c r="E47" s="129">
        <f>F7</f>
        <v>0</v>
      </c>
      <c r="F47" s="114" t="s">
        <v>65</v>
      </c>
      <c r="G47" s="115">
        <f>(G2*2)-(G44*11)</f>
        <v>0</v>
      </c>
      <c r="H47" s="114" t="s">
        <v>66</v>
      </c>
      <c r="I47" s="115">
        <f>E47*G47</f>
        <v>0</v>
      </c>
      <c r="J47" s="130"/>
      <c r="K47" s="118"/>
      <c r="L47" s="111"/>
      <c r="M47" s="112"/>
      <c r="N47" s="112"/>
      <c r="O47" s="129">
        <f>F8</f>
        <v>0</v>
      </c>
      <c r="P47" s="114" t="s">
        <v>65</v>
      </c>
      <c r="Q47" s="115">
        <f>(G2*2)-(Q44*11)</f>
        <v>0</v>
      </c>
      <c r="R47" s="114" t="s">
        <v>66</v>
      </c>
      <c r="S47" s="115">
        <f>O47*Q47</f>
        <v>0</v>
      </c>
      <c r="T47" s="119"/>
    </row>
    <row r="48" spans="2:20" ht="6" customHeight="1" thickBot="1" x14ac:dyDescent="0.25">
      <c r="B48" s="111"/>
      <c r="C48" s="112"/>
      <c r="D48" s="112"/>
      <c r="E48" s="131"/>
      <c r="F48" s="132"/>
      <c r="G48" s="133"/>
      <c r="H48" s="133"/>
      <c r="I48" s="133"/>
      <c r="J48" s="121"/>
      <c r="K48" s="112"/>
      <c r="L48" s="111"/>
      <c r="M48" s="112"/>
      <c r="N48" s="112"/>
      <c r="O48" s="131"/>
      <c r="P48" s="132"/>
      <c r="Q48" s="133"/>
      <c r="R48" s="133"/>
      <c r="S48" s="133"/>
      <c r="T48" s="122"/>
    </row>
    <row r="49" spans="2:20" ht="8.4" customHeight="1" thickTop="1" x14ac:dyDescent="0.2">
      <c r="B49" s="111"/>
      <c r="C49" s="112"/>
      <c r="D49" s="112"/>
      <c r="E49" s="134"/>
      <c r="F49" s="112"/>
      <c r="G49" s="120"/>
      <c r="H49" s="120"/>
      <c r="I49" s="120"/>
      <c r="J49" s="121"/>
      <c r="K49" s="112"/>
      <c r="L49" s="111"/>
      <c r="M49" s="112"/>
      <c r="N49" s="112"/>
      <c r="O49" s="134"/>
      <c r="P49" s="112"/>
      <c r="Q49" s="120"/>
      <c r="R49" s="120"/>
      <c r="S49" s="120"/>
      <c r="T49" s="122"/>
    </row>
    <row r="50" spans="2:20" ht="13.95" customHeight="1" x14ac:dyDescent="0.2">
      <c r="B50" s="111"/>
      <c r="C50" s="112" t="s">
        <v>74</v>
      </c>
      <c r="D50" s="112"/>
      <c r="E50" s="134"/>
      <c r="F50" s="112"/>
      <c r="G50" s="120"/>
      <c r="H50" s="120"/>
      <c r="I50" s="116">
        <f>I44+I47</f>
        <v>0</v>
      </c>
      <c r="J50" s="117"/>
      <c r="K50" s="112"/>
      <c r="L50" s="111"/>
      <c r="M50" s="112" t="s">
        <v>74</v>
      </c>
      <c r="N50" s="112"/>
      <c r="O50" s="134"/>
      <c r="P50" s="112"/>
      <c r="Q50" s="120"/>
      <c r="R50" s="120"/>
      <c r="S50" s="116">
        <f>S44+S47</f>
        <v>0</v>
      </c>
      <c r="T50" s="122"/>
    </row>
    <row r="51" spans="2:20" ht="13.95" customHeight="1" x14ac:dyDescent="0.2">
      <c r="B51" s="111"/>
      <c r="C51" s="112"/>
      <c r="D51" s="112"/>
      <c r="E51" s="127" t="s">
        <v>75</v>
      </c>
      <c r="F51" s="127"/>
      <c r="G51" s="124" t="s">
        <v>73</v>
      </c>
      <c r="H51" s="124"/>
      <c r="I51" s="124" t="s">
        <v>63</v>
      </c>
      <c r="J51" s="125"/>
      <c r="K51" s="112"/>
      <c r="L51" s="111"/>
      <c r="M51" s="112"/>
      <c r="N51" s="112"/>
      <c r="O51" s="127" t="s">
        <v>75</v>
      </c>
      <c r="P51" s="127"/>
      <c r="Q51" s="124" t="s">
        <v>73</v>
      </c>
      <c r="R51" s="124"/>
      <c r="S51" s="124" t="s">
        <v>63</v>
      </c>
      <c r="T51" s="122"/>
    </row>
    <row r="52" spans="2:20" ht="13.95" customHeight="1" x14ac:dyDescent="0.2">
      <c r="B52" s="111"/>
      <c r="C52" s="112"/>
      <c r="D52" s="112"/>
      <c r="E52" s="129">
        <f>H7</f>
        <v>0</v>
      </c>
      <c r="F52" s="114" t="s">
        <v>65</v>
      </c>
      <c r="G52" s="115">
        <f>G47</f>
        <v>0</v>
      </c>
      <c r="H52" s="114" t="s">
        <v>66</v>
      </c>
      <c r="I52" s="115">
        <f>E52*G52</f>
        <v>0</v>
      </c>
      <c r="J52" s="130"/>
      <c r="K52" s="118"/>
      <c r="L52" s="111"/>
      <c r="M52" s="112"/>
      <c r="N52" s="112"/>
      <c r="O52" s="129">
        <f>H8</f>
        <v>0</v>
      </c>
      <c r="P52" s="114" t="s">
        <v>65</v>
      </c>
      <c r="Q52" s="115">
        <f>Q47</f>
        <v>0</v>
      </c>
      <c r="R52" s="114" t="s">
        <v>66</v>
      </c>
      <c r="S52" s="115">
        <f>O52*Q52</f>
        <v>0</v>
      </c>
      <c r="T52" s="119"/>
    </row>
    <row r="53" spans="2:20" ht="6" customHeight="1" thickBot="1" x14ac:dyDescent="0.25">
      <c r="B53" s="111"/>
      <c r="C53" s="112"/>
      <c r="D53" s="112"/>
      <c r="E53" s="132"/>
      <c r="F53" s="132"/>
      <c r="G53" s="133"/>
      <c r="H53" s="132"/>
      <c r="I53" s="133"/>
      <c r="J53" s="121"/>
      <c r="K53" s="112"/>
      <c r="L53" s="111"/>
      <c r="M53" s="112"/>
      <c r="N53" s="112"/>
      <c r="O53" s="132"/>
      <c r="P53" s="132"/>
      <c r="Q53" s="133"/>
      <c r="R53" s="132"/>
      <c r="S53" s="133"/>
      <c r="T53" s="122"/>
    </row>
    <row r="54" spans="2:20" ht="10.199999999999999" customHeight="1" thickTop="1" x14ac:dyDescent="0.2">
      <c r="B54" s="111"/>
      <c r="C54" s="123"/>
      <c r="D54" s="123"/>
      <c r="E54" s="112"/>
      <c r="F54" s="112"/>
      <c r="G54" s="120"/>
      <c r="H54" s="120"/>
      <c r="I54" s="120"/>
      <c r="J54" s="121"/>
      <c r="K54" s="112"/>
      <c r="L54" s="111"/>
      <c r="M54" s="123"/>
      <c r="N54" s="123"/>
      <c r="O54" s="112"/>
      <c r="P54" s="112"/>
      <c r="Q54" s="120"/>
      <c r="R54" s="120"/>
      <c r="S54" s="120"/>
      <c r="T54" s="122"/>
    </row>
    <row r="55" spans="2:20" ht="13.95" customHeight="1" x14ac:dyDescent="0.2">
      <c r="B55" s="111"/>
      <c r="C55" s="112" t="s">
        <v>76</v>
      </c>
      <c r="D55" s="112"/>
      <c r="E55" s="112"/>
      <c r="F55" s="112"/>
      <c r="G55" s="120"/>
      <c r="H55" s="112"/>
      <c r="I55" s="116">
        <f>I44+I52</f>
        <v>0</v>
      </c>
      <c r="J55" s="117"/>
      <c r="K55" s="112"/>
      <c r="L55" s="111"/>
      <c r="M55" s="112" t="s">
        <v>76</v>
      </c>
      <c r="N55" s="112"/>
      <c r="O55" s="112"/>
      <c r="P55" s="112"/>
      <c r="Q55" s="120"/>
      <c r="R55" s="112"/>
      <c r="S55" s="116">
        <f>S44+S52</f>
        <v>0</v>
      </c>
      <c r="T55" s="122"/>
    </row>
    <row r="56" spans="2:20" ht="10.199999999999999" customHeight="1" x14ac:dyDescent="0.2">
      <c r="B56" s="111"/>
      <c r="C56" s="112"/>
      <c r="D56" s="112"/>
      <c r="E56" s="127" t="s">
        <v>77</v>
      </c>
      <c r="F56" s="112"/>
      <c r="G56" s="120"/>
      <c r="H56" s="112"/>
      <c r="I56" s="120"/>
      <c r="J56" s="121"/>
      <c r="K56" s="112"/>
      <c r="L56" s="111"/>
      <c r="M56" s="112"/>
      <c r="N56" s="112"/>
      <c r="O56" s="127" t="s">
        <v>77</v>
      </c>
      <c r="P56" s="112"/>
      <c r="Q56" s="120"/>
      <c r="R56" s="112"/>
      <c r="S56" s="120"/>
      <c r="T56" s="122"/>
    </row>
    <row r="57" spans="2:20" ht="13.95" customHeight="1" x14ac:dyDescent="0.2">
      <c r="B57" s="111" t="s">
        <v>78</v>
      </c>
      <c r="C57" s="112"/>
      <c r="D57" s="112"/>
      <c r="E57" s="113">
        <f>J7</f>
        <v>0</v>
      </c>
      <c r="F57" s="112"/>
      <c r="G57" s="120"/>
      <c r="H57" s="112"/>
      <c r="I57" s="120"/>
      <c r="J57" s="121"/>
      <c r="K57" s="112"/>
      <c r="L57" s="111" t="s">
        <v>78</v>
      </c>
      <c r="M57" s="112"/>
      <c r="N57" s="112"/>
      <c r="O57" s="113">
        <f>J8</f>
        <v>0</v>
      </c>
      <c r="P57" s="112"/>
      <c r="Q57" s="120"/>
      <c r="R57" s="112"/>
      <c r="S57" s="120"/>
      <c r="T57" s="122"/>
    </row>
    <row r="58" spans="2:20" ht="9" customHeight="1" x14ac:dyDescent="0.2">
      <c r="B58" s="111"/>
      <c r="C58" s="112"/>
      <c r="D58" s="112"/>
      <c r="E58" s="112"/>
      <c r="F58" s="112"/>
      <c r="G58" s="120"/>
      <c r="H58" s="112"/>
      <c r="I58" s="120"/>
      <c r="J58" s="121"/>
      <c r="K58" s="112"/>
      <c r="L58" s="111"/>
      <c r="M58" s="112"/>
      <c r="N58" s="112"/>
      <c r="O58" s="112"/>
      <c r="P58" s="112"/>
      <c r="Q58" s="120"/>
      <c r="R58" s="112"/>
      <c r="S58" s="120"/>
      <c r="T58" s="122"/>
    </row>
    <row r="59" spans="2:20" ht="13.95" customHeight="1" x14ac:dyDescent="0.2">
      <c r="B59" s="111" t="s">
        <v>79</v>
      </c>
      <c r="C59" s="112"/>
      <c r="D59" s="112"/>
      <c r="E59" s="112"/>
      <c r="F59" s="135"/>
      <c r="G59" s="523">
        <f>MIN(I38,I41,I50,I55,E57)</f>
        <v>0</v>
      </c>
      <c r="H59" s="524"/>
      <c r="I59" s="136" t="s">
        <v>80</v>
      </c>
      <c r="J59" s="137"/>
      <c r="K59" s="112"/>
      <c r="L59" s="111" t="s">
        <v>79</v>
      </c>
      <c r="M59" s="112"/>
      <c r="N59" s="112"/>
      <c r="O59" s="112"/>
      <c r="P59" s="135"/>
      <c r="Q59" s="523">
        <f>MIN(S38,S41,S50,S55,O57)</f>
        <v>0</v>
      </c>
      <c r="R59" s="524"/>
      <c r="S59" s="136" t="s">
        <v>80</v>
      </c>
      <c r="T59" s="122"/>
    </row>
    <row r="60" spans="2:20" ht="18" customHeight="1" x14ac:dyDescent="0.2">
      <c r="B60" s="149"/>
      <c r="C60" s="150"/>
      <c r="D60" s="150"/>
      <c r="E60" s="150"/>
      <c r="F60" s="150"/>
      <c r="G60" s="150"/>
      <c r="H60" s="150"/>
      <c r="I60" s="150"/>
      <c r="J60" s="151"/>
      <c r="K60" s="109"/>
      <c r="L60" s="149"/>
      <c r="M60" s="150"/>
      <c r="N60" s="150"/>
      <c r="O60" s="150"/>
      <c r="P60" s="150"/>
      <c r="Q60" s="150"/>
      <c r="R60" s="150"/>
      <c r="S60" s="150"/>
      <c r="T60" s="151"/>
    </row>
  </sheetData>
  <sheetProtection algorithmName="SHA-512" hashValue="pldfDLunN/blVYhbrr0aDE3UTeuqetAG30pn2OpuTxXrCqC8c4B6Cl+UPC33OHYa1TWJiMkEO4naxfEwS+DyUw==" saltValue="pBLLnHwLjdhOi4FCuVXVfw==" spinCount="100000" sheet="1" objects="1" scenarios="1"/>
  <protectedRanges>
    <protectedRange sqref="E12 E28 E15:E16 E31 O12 O28 O15:O16 O31 E38 E54 E41:E42 E57 O38 O54 O41:O42 O57" name="範囲3"/>
  </protectedRanges>
  <mergeCells count="17">
    <mergeCell ref="B2:C2"/>
    <mergeCell ref="F5:G5"/>
    <mergeCell ref="H5:I5"/>
    <mergeCell ref="J5:K5"/>
    <mergeCell ref="F6:G6"/>
    <mergeCell ref="H6:I6"/>
    <mergeCell ref="J6:K6"/>
    <mergeCell ref="G33:H33"/>
    <mergeCell ref="Q33:R33"/>
    <mergeCell ref="G59:H59"/>
    <mergeCell ref="Q59:R59"/>
    <mergeCell ref="F7:G7"/>
    <mergeCell ref="H7:I7"/>
    <mergeCell ref="J7:K7"/>
    <mergeCell ref="F8:G8"/>
    <mergeCell ref="H8:I8"/>
    <mergeCell ref="J8:K8"/>
  </mergeCells>
  <phoneticPr fontId="3"/>
  <dataValidations disablePrompts="1" count="1">
    <dataValidation type="list" allowBlank="1" showInputMessage="1" sqref="L5:L8" xr:uid="{B98D36B9-8395-4AA4-98C7-CC5B502F39AB}">
      <formula1>"○,"</formula1>
    </dataValidation>
  </dataValidations>
  <pageMargins left="0.19685039370078741" right="0.19685039370078741" top="0.59055118110236227" bottom="0.19685039370078741" header="0" footer="0"/>
  <pageSetup paperSize="9" scale="8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3E5F3-A799-44A9-95AF-C5B502034AC1}">
  <sheetPr>
    <pageSetUpPr fitToPage="1"/>
  </sheetPr>
  <dimension ref="A1:T60"/>
  <sheetViews>
    <sheetView workbookViewId="0">
      <selection activeCell="G3" sqref="G3"/>
    </sheetView>
  </sheetViews>
  <sheetFormatPr defaultRowHeight="18" customHeight="1" x14ac:dyDescent="0.2"/>
  <cols>
    <col min="1" max="1" width="3.88671875" customWidth="1"/>
    <col min="2" max="2" width="3.33203125" customWidth="1"/>
    <col min="3" max="3" width="12.33203125" customWidth="1"/>
    <col min="4" max="4" width="3.109375" customWidth="1"/>
    <col min="5" max="5" width="12.33203125" customWidth="1"/>
    <col min="6" max="6" width="2.88671875" customWidth="1"/>
    <col min="7" max="7" width="7.44140625" customWidth="1"/>
    <col min="8" max="8" width="3.44140625" customWidth="1"/>
    <col min="9" max="9" width="8.6640625" customWidth="1"/>
    <col min="10" max="10" width="3.6640625" customWidth="1"/>
    <col min="11" max="11" width="8.6640625" customWidth="1"/>
    <col min="12" max="12" width="3.33203125" customWidth="1"/>
    <col min="13" max="13" width="12.33203125" customWidth="1"/>
    <col min="14" max="14" width="3.109375" customWidth="1"/>
    <col min="15" max="15" width="12.33203125" customWidth="1"/>
    <col min="16" max="16" width="2.88671875" customWidth="1"/>
    <col min="17" max="17" width="7.44140625" customWidth="1"/>
    <col min="18" max="18" width="3.44140625" customWidth="1"/>
    <col min="19" max="19" width="8.6640625" customWidth="1"/>
    <col min="20" max="20" width="4.33203125" customWidth="1"/>
    <col min="21" max="21" width="8.6640625" customWidth="1"/>
  </cols>
  <sheetData>
    <row r="1" spans="1:20" ht="18" customHeight="1" thickBot="1" x14ac:dyDescent="0.25"/>
    <row r="2" spans="1:20" ht="21.6" customHeight="1" thickTop="1" thickBot="1" x14ac:dyDescent="0.25">
      <c r="B2" s="533" t="s">
        <v>54</v>
      </c>
      <c r="C2" s="533"/>
      <c r="E2" s="28">
        <f>G33+Q33+G59+Q59</f>
        <v>8555</v>
      </c>
      <c r="G2" s="29">
        <v>14.5</v>
      </c>
      <c r="H2" s="30" t="s">
        <v>55</v>
      </c>
      <c r="O2" s="36"/>
      <c r="P2" s="30" t="s">
        <v>61</v>
      </c>
    </row>
    <row r="3" spans="1:20" ht="13.95" customHeight="1" thickTop="1" x14ac:dyDescent="0.2"/>
    <row r="4" spans="1:20" ht="13.95" customHeight="1" thickBot="1" x14ac:dyDescent="0.25">
      <c r="B4" s="30" t="s">
        <v>56</v>
      </c>
      <c r="G4" s="31" t="s">
        <v>57</v>
      </c>
      <c r="I4" s="31" t="s">
        <v>58</v>
      </c>
      <c r="J4" s="31"/>
      <c r="K4" s="31" t="s">
        <v>59</v>
      </c>
    </row>
    <row r="5" spans="1:20" ht="16.2" customHeight="1" thickTop="1" x14ac:dyDescent="0.2">
      <c r="B5" s="32" t="s">
        <v>32</v>
      </c>
      <c r="C5" s="33" t="s">
        <v>148</v>
      </c>
      <c r="D5" s="34" t="s">
        <v>60</v>
      </c>
      <c r="E5" s="33" t="s">
        <v>149</v>
      </c>
      <c r="F5" s="93"/>
      <c r="G5" s="94">
        <v>300</v>
      </c>
      <c r="H5" s="95"/>
      <c r="I5" s="94">
        <v>295</v>
      </c>
      <c r="J5" s="95"/>
      <c r="K5" s="96">
        <v>11320</v>
      </c>
      <c r="L5" s="35"/>
    </row>
    <row r="6" spans="1:20" ht="16.2" customHeight="1" x14ac:dyDescent="0.2">
      <c r="B6" s="37" t="s">
        <v>35</v>
      </c>
      <c r="C6" s="38"/>
      <c r="D6" s="36" t="s">
        <v>60</v>
      </c>
      <c r="E6" s="38"/>
      <c r="F6" s="97"/>
      <c r="G6" s="98"/>
      <c r="H6" s="99"/>
      <c r="I6" s="98"/>
      <c r="J6" s="99"/>
      <c r="K6" s="100"/>
      <c r="L6" s="39"/>
    </row>
    <row r="7" spans="1:20" ht="16.2" customHeight="1" x14ac:dyDescent="0.2">
      <c r="B7" s="37" t="s">
        <v>37</v>
      </c>
      <c r="C7" s="38"/>
      <c r="D7" s="36" t="s">
        <v>60</v>
      </c>
      <c r="E7" s="38"/>
      <c r="F7" s="97"/>
      <c r="G7" s="98"/>
      <c r="H7" s="99"/>
      <c r="I7" s="98"/>
      <c r="J7" s="99"/>
      <c r="K7" s="100"/>
      <c r="L7" s="39"/>
    </row>
    <row r="8" spans="1:20" ht="16.2" customHeight="1" thickBot="1" x14ac:dyDescent="0.25">
      <c r="B8" s="40" t="s">
        <v>38</v>
      </c>
      <c r="C8" s="41"/>
      <c r="D8" s="42" t="s">
        <v>60</v>
      </c>
      <c r="E8" s="41"/>
      <c r="F8" s="101"/>
      <c r="G8" s="102"/>
      <c r="H8" s="103"/>
      <c r="I8" s="102"/>
      <c r="J8" s="103"/>
      <c r="K8" s="104"/>
      <c r="L8" s="43"/>
    </row>
    <row r="9" spans="1:20" ht="16.2" customHeight="1" thickTop="1" x14ac:dyDescent="0.2">
      <c r="A9" s="44"/>
      <c r="B9" s="45"/>
      <c r="C9" s="44"/>
      <c r="D9" s="44"/>
      <c r="E9" s="44"/>
      <c r="F9" s="44"/>
      <c r="G9" s="44"/>
      <c r="H9" s="44"/>
      <c r="I9" s="44"/>
      <c r="J9" s="44"/>
      <c r="K9" s="46"/>
      <c r="L9" s="47"/>
      <c r="M9" s="44"/>
      <c r="N9" s="44"/>
      <c r="O9" s="44"/>
      <c r="P9" s="44"/>
      <c r="Q9" s="44"/>
      <c r="R9" s="44"/>
      <c r="S9" s="44"/>
      <c r="T9" s="44"/>
    </row>
    <row r="10" spans="1:20" ht="24" customHeight="1" x14ac:dyDescent="0.25">
      <c r="B10" s="48" t="s">
        <v>32</v>
      </c>
      <c r="C10" t="str">
        <f>C5&amp;D5&amp;E5</f>
        <v>金沢八景～市大医学部</v>
      </c>
      <c r="L10" s="48" t="s">
        <v>35</v>
      </c>
      <c r="M10" t="str">
        <f>C6&amp;D6&amp;E6</f>
        <v>～</v>
      </c>
    </row>
    <row r="11" spans="1:20" ht="11.4" customHeight="1" x14ac:dyDescent="0.2">
      <c r="B11" s="49"/>
      <c r="C11" s="50"/>
      <c r="D11" s="50"/>
      <c r="E11" s="51" t="s">
        <v>62</v>
      </c>
      <c r="F11" s="51"/>
      <c r="G11" s="51"/>
      <c r="H11" s="51" t="s">
        <v>84</v>
      </c>
      <c r="I11" s="51" t="s">
        <v>63</v>
      </c>
      <c r="J11" s="52"/>
      <c r="L11" s="49"/>
      <c r="M11" s="50"/>
      <c r="N11" s="50"/>
      <c r="O11" s="51" t="s">
        <v>62</v>
      </c>
      <c r="P11" s="51"/>
      <c r="Q11" s="51"/>
      <c r="R11" s="51"/>
      <c r="S11" s="51" t="s">
        <v>63</v>
      </c>
      <c r="T11" s="53"/>
    </row>
    <row r="12" spans="1:20" ht="13.95" customHeight="1" x14ac:dyDescent="0.2">
      <c r="B12" s="54" t="s">
        <v>64</v>
      </c>
      <c r="C12" s="55"/>
      <c r="D12" s="55"/>
      <c r="E12" s="56">
        <f>G5</f>
        <v>300</v>
      </c>
      <c r="F12" s="57" t="s">
        <v>65</v>
      </c>
      <c r="G12" s="58">
        <f>G2*2</f>
        <v>29</v>
      </c>
      <c r="H12" s="57" t="s">
        <v>66</v>
      </c>
      <c r="I12" s="59">
        <f>E12*G12</f>
        <v>8700</v>
      </c>
      <c r="J12" s="60"/>
      <c r="K12" s="61"/>
      <c r="L12" s="54" t="s">
        <v>64</v>
      </c>
      <c r="M12" s="55"/>
      <c r="N12" s="55"/>
      <c r="O12" s="56">
        <f>G6</f>
        <v>0</v>
      </c>
      <c r="P12" s="57" t="s">
        <v>65</v>
      </c>
      <c r="Q12" s="58">
        <f>G2*2</f>
        <v>29</v>
      </c>
      <c r="R12" s="57" t="s">
        <v>66</v>
      </c>
      <c r="S12" s="59">
        <f>O12*Q12</f>
        <v>0</v>
      </c>
      <c r="T12" s="62"/>
    </row>
    <row r="13" spans="1:20" ht="18" customHeight="1" x14ac:dyDescent="0.2">
      <c r="B13" s="54"/>
      <c r="C13" s="55"/>
      <c r="D13" s="55"/>
      <c r="E13" s="55"/>
      <c r="F13" s="55"/>
      <c r="G13" s="63"/>
      <c r="H13" s="63"/>
      <c r="I13" s="63"/>
      <c r="J13" s="64"/>
      <c r="K13" s="55"/>
      <c r="L13" s="54"/>
      <c r="M13" s="55"/>
      <c r="N13" s="55"/>
      <c r="O13" s="55"/>
      <c r="P13" s="55"/>
      <c r="Q13" s="63"/>
      <c r="R13" s="63"/>
      <c r="S13" s="63"/>
      <c r="T13" s="65"/>
    </row>
    <row r="14" spans="1:20" ht="10.199999999999999" customHeight="1" x14ac:dyDescent="0.2">
      <c r="B14" s="54"/>
      <c r="C14" s="66"/>
      <c r="D14" s="66"/>
      <c r="E14" s="67" t="s">
        <v>67</v>
      </c>
      <c r="F14" s="55"/>
      <c r="G14" s="67"/>
      <c r="H14" s="55"/>
      <c r="I14" s="67"/>
      <c r="J14" s="68"/>
      <c r="K14" s="55"/>
      <c r="L14" s="54"/>
      <c r="M14" s="66"/>
      <c r="N14" s="66"/>
      <c r="O14" s="67" t="s">
        <v>67</v>
      </c>
      <c r="P14" s="55"/>
      <c r="Q14" s="67"/>
      <c r="R14" s="55"/>
      <c r="S14" s="67"/>
      <c r="T14" s="65"/>
    </row>
    <row r="15" spans="1:20" ht="13.95" customHeight="1" x14ac:dyDescent="0.2">
      <c r="B15" s="69" t="s">
        <v>68</v>
      </c>
      <c r="C15" s="61"/>
      <c r="D15" s="61"/>
      <c r="E15" s="56">
        <f>I5</f>
        <v>295</v>
      </c>
      <c r="F15" s="57" t="s">
        <v>65</v>
      </c>
      <c r="G15" s="58">
        <f>G2*2</f>
        <v>29</v>
      </c>
      <c r="H15" s="57" t="s">
        <v>66</v>
      </c>
      <c r="I15" s="59">
        <f>E15*G15</f>
        <v>8555</v>
      </c>
      <c r="J15" s="60"/>
      <c r="K15" s="61"/>
      <c r="L15" s="69" t="s">
        <v>68</v>
      </c>
      <c r="M15" s="61"/>
      <c r="N15" s="61"/>
      <c r="O15" s="56">
        <f>I6</f>
        <v>0</v>
      </c>
      <c r="P15" s="57" t="s">
        <v>65</v>
      </c>
      <c r="Q15" s="58">
        <f>G2*2</f>
        <v>29</v>
      </c>
      <c r="R15" s="57" t="s">
        <v>66</v>
      </c>
      <c r="S15" s="59">
        <f>O15*Q15</f>
        <v>0</v>
      </c>
      <c r="T15" s="62"/>
    </row>
    <row r="16" spans="1:20" ht="18" customHeight="1" x14ac:dyDescent="0.2">
      <c r="B16" s="54"/>
      <c r="C16" s="66"/>
      <c r="D16" s="66"/>
      <c r="E16" s="55"/>
      <c r="F16" s="55"/>
      <c r="G16" s="63"/>
      <c r="H16" s="63"/>
      <c r="I16" s="63"/>
      <c r="J16" s="64"/>
      <c r="K16" s="55"/>
      <c r="L16" s="54"/>
      <c r="M16" s="66"/>
      <c r="N16" s="66"/>
      <c r="O16" s="55"/>
      <c r="P16" s="55"/>
      <c r="Q16" s="63"/>
      <c r="R16" s="63"/>
      <c r="S16" s="63"/>
      <c r="T16" s="65"/>
    </row>
    <row r="17" spans="2:20" ht="9.6" customHeight="1" x14ac:dyDescent="0.2">
      <c r="B17" s="54"/>
      <c r="C17" s="55"/>
      <c r="D17" s="55"/>
      <c r="E17" s="70" t="s">
        <v>69</v>
      </c>
      <c r="F17" s="70"/>
      <c r="G17" s="67" t="s">
        <v>70</v>
      </c>
      <c r="H17" s="70"/>
      <c r="I17" s="67"/>
      <c r="J17" s="68"/>
      <c r="K17" s="55"/>
      <c r="L17" s="54"/>
      <c r="M17" s="55"/>
      <c r="N17" s="55"/>
      <c r="O17" s="70" t="s">
        <v>69</v>
      </c>
      <c r="P17" s="70"/>
      <c r="Q17" s="67" t="s">
        <v>70</v>
      </c>
      <c r="R17" s="70"/>
      <c r="S17" s="67"/>
      <c r="T17" s="65"/>
    </row>
    <row r="18" spans="2:20" ht="13.95" customHeight="1" x14ac:dyDescent="0.2">
      <c r="B18" s="54" t="s">
        <v>71</v>
      </c>
      <c r="C18" s="55"/>
      <c r="D18" s="55"/>
      <c r="E18" s="56">
        <f>G5*10</f>
        <v>3000</v>
      </c>
      <c r="F18" s="61"/>
      <c r="G18" s="58">
        <f>IF(L5="",0,(ROUNDDOWN((G2*2)/11,0)))</f>
        <v>0</v>
      </c>
      <c r="H18" s="57" t="s">
        <v>66</v>
      </c>
      <c r="I18" s="59">
        <f>E18*G18</f>
        <v>0</v>
      </c>
      <c r="J18" s="60"/>
      <c r="K18" s="61"/>
      <c r="L18" s="54" t="s">
        <v>71</v>
      </c>
      <c r="M18" s="55"/>
      <c r="N18" s="55"/>
      <c r="O18" s="56">
        <f>G6*10</f>
        <v>0</v>
      </c>
      <c r="P18" s="61"/>
      <c r="Q18" s="58">
        <f>IF(L6="",0,(ROUNDDOWN((G2*2)/11,0)))</f>
        <v>0</v>
      </c>
      <c r="R18" s="57" t="s">
        <v>66</v>
      </c>
      <c r="S18" s="59">
        <f>O18*Q18</f>
        <v>0</v>
      </c>
      <c r="T18" s="62"/>
    </row>
    <row r="19" spans="2:20" ht="9" customHeight="1" x14ac:dyDescent="0.2">
      <c r="B19" s="54"/>
      <c r="C19" s="55"/>
      <c r="D19" s="55"/>
      <c r="E19" s="71"/>
      <c r="F19" s="55"/>
      <c r="G19" s="63"/>
      <c r="H19" s="63"/>
      <c r="I19" s="63"/>
      <c r="J19" s="64"/>
      <c r="K19" s="55"/>
      <c r="L19" s="54"/>
      <c r="M19" s="55"/>
      <c r="N19" s="55"/>
      <c r="O19" s="71"/>
      <c r="P19" s="55"/>
      <c r="Q19" s="63"/>
      <c r="R19" s="63"/>
      <c r="S19" s="63"/>
      <c r="T19" s="65"/>
    </row>
    <row r="20" spans="2:20" ht="9" customHeight="1" x14ac:dyDescent="0.2">
      <c r="B20" s="54"/>
      <c r="C20" s="55"/>
      <c r="D20" s="55"/>
      <c r="E20" s="70" t="s">
        <v>72</v>
      </c>
      <c r="F20" s="70"/>
      <c r="G20" s="67" t="s">
        <v>73</v>
      </c>
      <c r="H20" s="67"/>
      <c r="I20" s="67"/>
      <c r="J20" s="68"/>
      <c r="K20" s="55"/>
      <c r="L20" s="54"/>
      <c r="M20" s="55"/>
      <c r="N20" s="55"/>
      <c r="O20" s="70" t="s">
        <v>72</v>
      </c>
      <c r="P20" s="70"/>
      <c r="Q20" s="67" t="s">
        <v>73</v>
      </c>
      <c r="R20" s="67"/>
      <c r="S20" s="67"/>
      <c r="T20" s="65"/>
    </row>
    <row r="21" spans="2:20" ht="13.95" customHeight="1" x14ac:dyDescent="0.2">
      <c r="B21" s="54"/>
      <c r="C21" s="55"/>
      <c r="D21" s="55"/>
      <c r="E21" s="72">
        <f>G5</f>
        <v>300</v>
      </c>
      <c r="F21" s="57" t="s">
        <v>65</v>
      </c>
      <c r="G21" s="58">
        <f>(G2*2)-(G18*11)</f>
        <v>29</v>
      </c>
      <c r="H21" s="57" t="s">
        <v>66</v>
      </c>
      <c r="I21" s="58">
        <f>E21*G21</f>
        <v>8700</v>
      </c>
      <c r="J21" s="73"/>
      <c r="K21" s="61"/>
      <c r="L21" s="54"/>
      <c r="M21" s="55"/>
      <c r="N21" s="55"/>
      <c r="O21" s="72">
        <f>G6</f>
        <v>0</v>
      </c>
      <c r="P21" s="57" t="s">
        <v>65</v>
      </c>
      <c r="Q21" s="58">
        <f>(G2*2)-(Q18*11)</f>
        <v>29</v>
      </c>
      <c r="R21" s="57" t="s">
        <v>66</v>
      </c>
      <c r="S21" s="58">
        <f>O21*Q21</f>
        <v>0</v>
      </c>
      <c r="T21" s="62"/>
    </row>
    <row r="22" spans="2:20" ht="6" customHeight="1" thickBot="1" x14ac:dyDescent="0.25">
      <c r="B22" s="54"/>
      <c r="C22" s="55"/>
      <c r="D22" s="55"/>
      <c r="E22" s="74"/>
      <c r="F22" s="75"/>
      <c r="G22" s="76"/>
      <c r="H22" s="76"/>
      <c r="I22" s="76"/>
      <c r="J22" s="64"/>
      <c r="K22" s="55"/>
      <c r="L22" s="54"/>
      <c r="M22" s="55"/>
      <c r="N22" s="55"/>
      <c r="O22" s="74"/>
      <c r="P22" s="75"/>
      <c r="Q22" s="76"/>
      <c r="R22" s="76"/>
      <c r="S22" s="76"/>
      <c r="T22" s="65"/>
    </row>
    <row r="23" spans="2:20" ht="8.4" customHeight="1" thickTop="1" x14ac:dyDescent="0.2">
      <c r="B23" s="54"/>
      <c r="C23" s="55"/>
      <c r="D23" s="55"/>
      <c r="E23" s="77"/>
      <c r="F23" s="55"/>
      <c r="G23" s="63"/>
      <c r="H23" s="63"/>
      <c r="I23" s="63"/>
      <c r="J23" s="64"/>
      <c r="K23" s="55"/>
      <c r="L23" s="54"/>
      <c r="M23" s="55"/>
      <c r="N23" s="55"/>
      <c r="O23" s="77"/>
      <c r="P23" s="55"/>
      <c r="Q23" s="63"/>
      <c r="R23" s="63"/>
      <c r="S23" s="63"/>
      <c r="T23" s="65"/>
    </row>
    <row r="24" spans="2:20" ht="13.95" customHeight="1" x14ac:dyDescent="0.2">
      <c r="B24" s="54"/>
      <c r="C24" s="55" t="s">
        <v>74</v>
      </c>
      <c r="D24" s="55"/>
      <c r="E24" s="77"/>
      <c r="F24" s="55"/>
      <c r="G24" s="63"/>
      <c r="H24" s="63"/>
      <c r="I24" s="59">
        <f>I18+I21</f>
        <v>8700</v>
      </c>
      <c r="J24" s="60"/>
      <c r="K24" s="55"/>
      <c r="L24" s="54"/>
      <c r="M24" s="55" t="s">
        <v>74</v>
      </c>
      <c r="N24" s="55"/>
      <c r="O24" s="77"/>
      <c r="P24" s="55"/>
      <c r="Q24" s="63"/>
      <c r="R24" s="63"/>
      <c r="S24" s="59">
        <f>S18+S21</f>
        <v>0</v>
      </c>
      <c r="T24" s="65"/>
    </row>
    <row r="25" spans="2:20" ht="13.95" customHeight="1" x14ac:dyDescent="0.2">
      <c r="B25" s="54"/>
      <c r="C25" s="55"/>
      <c r="D25" s="55"/>
      <c r="E25" s="70" t="s">
        <v>75</v>
      </c>
      <c r="F25" s="70"/>
      <c r="G25" s="67" t="s">
        <v>73</v>
      </c>
      <c r="H25" s="67"/>
      <c r="I25" s="67" t="s">
        <v>63</v>
      </c>
      <c r="J25" s="68"/>
      <c r="K25" s="55"/>
      <c r="L25" s="54"/>
      <c r="M25" s="55"/>
      <c r="N25" s="55"/>
      <c r="O25" s="70" t="s">
        <v>75</v>
      </c>
      <c r="P25" s="70"/>
      <c r="Q25" s="67" t="s">
        <v>73</v>
      </c>
      <c r="R25" s="67"/>
      <c r="S25" s="67" t="s">
        <v>63</v>
      </c>
      <c r="T25" s="65"/>
    </row>
    <row r="26" spans="2:20" ht="13.95" customHeight="1" x14ac:dyDescent="0.2">
      <c r="B26" s="54"/>
      <c r="C26" s="55"/>
      <c r="D26" s="55"/>
      <c r="E26" s="72">
        <f>I5</f>
        <v>295</v>
      </c>
      <c r="F26" s="57" t="s">
        <v>65</v>
      </c>
      <c r="G26" s="58">
        <f>G21</f>
        <v>29</v>
      </c>
      <c r="H26" s="57" t="s">
        <v>66</v>
      </c>
      <c r="I26" s="58">
        <f>E26*G26</f>
        <v>8555</v>
      </c>
      <c r="J26" s="73"/>
      <c r="K26" s="61"/>
      <c r="L26" s="54"/>
      <c r="M26" s="55"/>
      <c r="N26" s="55"/>
      <c r="O26" s="72">
        <f>I6</f>
        <v>0</v>
      </c>
      <c r="P26" s="57" t="s">
        <v>65</v>
      </c>
      <c r="Q26" s="58">
        <f>Q21</f>
        <v>29</v>
      </c>
      <c r="R26" s="57" t="s">
        <v>66</v>
      </c>
      <c r="S26" s="58">
        <f>O26*Q26</f>
        <v>0</v>
      </c>
      <c r="T26" s="62"/>
    </row>
    <row r="27" spans="2:20" ht="6" customHeight="1" thickBot="1" x14ac:dyDescent="0.25">
      <c r="B27" s="54"/>
      <c r="C27" s="55"/>
      <c r="D27" s="55"/>
      <c r="E27" s="75"/>
      <c r="F27" s="75"/>
      <c r="G27" s="76"/>
      <c r="H27" s="75"/>
      <c r="I27" s="76"/>
      <c r="J27" s="64"/>
      <c r="K27" s="55"/>
      <c r="L27" s="54"/>
      <c r="M27" s="55"/>
      <c r="N27" s="55"/>
      <c r="O27" s="75"/>
      <c r="P27" s="75"/>
      <c r="Q27" s="76"/>
      <c r="R27" s="75"/>
      <c r="S27" s="76"/>
      <c r="T27" s="65"/>
    </row>
    <row r="28" spans="2:20" ht="10.199999999999999" customHeight="1" thickTop="1" x14ac:dyDescent="0.2">
      <c r="B28" s="54"/>
      <c r="C28" s="66"/>
      <c r="D28" s="66"/>
      <c r="E28" s="55"/>
      <c r="F28" s="55"/>
      <c r="G28" s="63"/>
      <c r="H28" s="63"/>
      <c r="I28" s="63"/>
      <c r="J28" s="64"/>
      <c r="K28" s="55"/>
      <c r="L28" s="54"/>
      <c r="M28" s="66"/>
      <c r="N28" s="66"/>
      <c r="O28" s="55"/>
      <c r="P28" s="55"/>
      <c r="Q28" s="63"/>
      <c r="R28" s="63"/>
      <c r="S28" s="63"/>
      <c r="T28" s="65"/>
    </row>
    <row r="29" spans="2:20" ht="13.95" customHeight="1" x14ac:dyDescent="0.2">
      <c r="B29" s="54"/>
      <c r="C29" s="55" t="s">
        <v>76</v>
      </c>
      <c r="D29" s="55"/>
      <c r="E29" s="55"/>
      <c r="F29" s="55"/>
      <c r="G29" s="63"/>
      <c r="H29" s="55"/>
      <c r="I29" s="59">
        <f>I18+I26</f>
        <v>8555</v>
      </c>
      <c r="J29" s="60"/>
      <c r="K29" s="55"/>
      <c r="L29" s="54"/>
      <c r="M29" s="55" t="s">
        <v>76</v>
      </c>
      <c r="N29" s="55"/>
      <c r="O29" s="55"/>
      <c r="P29" s="55"/>
      <c r="Q29" s="63"/>
      <c r="R29" s="55"/>
      <c r="S29" s="59">
        <f>S18+S26</f>
        <v>0</v>
      </c>
      <c r="T29" s="65"/>
    </row>
    <row r="30" spans="2:20" ht="10.199999999999999" customHeight="1" x14ac:dyDescent="0.2">
      <c r="B30" s="54"/>
      <c r="C30" s="55"/>
      <c r="D30" s="55"/>
      <c r="E30" s="70" t="s">
        <v>77</v>
      </c>
      <c r="F30" s="55"/>
      <c r="G30" s="63"/>
      <c r="H30" s="55"/>
      <c r="I30" s="63"/>
      <c r="J30" s="64"/>
      <c r="K30" s="55"/>
      <c r="L30" s="54"/>
      <c r="M30" s="55"/>
      <c r="N30" s="55"/>
      <c r="O30" s="70" t="s">
        <v>77</v>
      </c>
      <c r="P30" s="55"/>
      <c r="Q30" s="63"/>
      <c r="R30" s="55"/>
      <c r="S30" s="63"/>
      <c r="T30" s="65"/>
    </row>
    <row r="31" spans="2:20" ht="13.95" customHeight="1" x14ac:dyDescent="0.2">
      <c r="B31" s="54" t="s">
        <v>78</v>
      </c>
      <c r="C31" s="55"/>
      <c r="D31" s="55"/>
      <c r="E31" s="56">
        <f>K5</f>
        <v>11320</v>
      </c>
      <c r="F31" s="55"/>
      <c r="G31" s="63"/>
      <c r="H31" s="55"/>
      <c r="I31" s="63"/>
      <c r="J31" s="64"/>
      <c r="K31" s="55"/>
      <c r="L31" s="54" t="s">
        <v>78</v>
      </c>
      <c r="M31" s="55"/>
      <c r="N31" s="55"/>
      <c r="O31" s="56">
        <f>K6</f>
        <v>0</v>
      </c>
      <c r="P31" s="55"/>
      <c r="Q31" s="63"/>
      <c r="R31" s="55"/>
      <c r="S31" s="63"/>
      <c r="T31" s="65"/>
    </row>
    <row r="32" spans="2:20" ht="9" customHeight="1" x14ac:dyDescent="0.2">
      <c r="B32" s="54"/>
      <c r="C32" s="55"/>
      <c r="D32" s="55"/>
      <c r="E32" s="55"/>
      <c r="F32" s="55"/>
      <c r="G32" s="63"/>
      <c r="H32" s="55"/>
      <c r="I32" s="63"/>
      <c r="J32" s="64"/>
      <c r="K32" s="55"/>
      <c r="L32" s="54"/>
      <c r="M32" s="55"/>
      <c r="N32" s="55"/>
      <c r="O32" s="55"/>
      <c r="P32" s="55"/>
      <c r="Q32" s="63"/>
      <c r="R32" s="55"/>
      <c r="S32" s="63"/>
      <c r="T32" s="65"/>
    </row>
    <row r="33" spans="2:20" ht="13.95" customHeight="1" x14ac:dyDescent="0.2">
      <c r="B33" s="54" t="s">
        <v>79</v>
      </c>
      <c r="C33" s="55"/>
      <c r="D33" s="55"/>
      <c r="E33" s="55"/>
      <c r="F33" s="78"/>
      <c r="G33" s="538">
        <f>MIN(I12,I15,I24,I29,E31)</f>
        <v>8555</v>
      </c>
      <c r="H33" s="539"/>
      <c r="I33" s="79" t="s">
        <v>80</v>
      </c>
      <c r="J33" s="80"/>
      <c r="K33" s="55"/>
      <c r="L33" s="54" t="s">
        <v>79</v>
      </c>
      <c r="M33" s="55"/>
      <c r="N33" s="55"/>
      <c r="O33" s="55"/>
      <c r="P33" s="78"/>
      <c r="Q33" s="538">
        <f>MIN(S12,S15,S24,S29,O31)</f>
        <v>0</v>
      </c>
      <c r="R33" s="539"/>
      <c r="S33" s="79" t="s">
        <v>80</v>
      </c>
      <c r="T33" s="65"/>
    </row>
    <row r="34" spans="2:20" ht="13.95" customHeight="1" x14ac:dyDescent="0.2">
      <c r="B34" s="81"/>
      <c r="C34" s="82"/>
      <c r="D34" s="82"/>
      <c r="E34" s="82"/>
      <c r="F34" s="83"/>
      <c r="G34" s="84"/>
      <c r="H34" s="84"/>
      <c r="I34" s="85"/>
      <c r="J34" s="86"/>
      <c r="K34" s="55"/>
      <c r="L34" s="81"/>
      <c r="M34" s="82"/>
      <c r="N34" s="82"/>
      <c r="O34" s="82"/>
      <c r="P34" s="83"/>
      <c r="Q34" s="84"/>
      <c r="R34" s="84"/>
      <c r="S34" s="85"/>
      <c r="T34" s="87"/>
    </row>
    <row r="35" spans="2:20" ht="13.95" customHeight="1" x14ac:dyDescent="0.2">
      <c r="B35" s="55"/>
      <c r="C35" s="55"/>
      <c r="D35" s="55"/>
      <c r="E35" s="55"/>
      <c r="F35" s="88"/>
      <c r="G35" s="89"/>
      <c r="H35" s="89"/>
      <c r="I35" s="79"/>
      <c r="J35" s="79"/>
      <c r="K35" s="55"/>
      <c r="L35" s="55"/>
      <c r="M35" s="55"/>
      <c r="N35" s="55"/>
      <c r="O35" s="55"/>
      <c r="P35" s="88"/>
      <c r="Q35" s="89"/>
      <c r="R35" s="89"/>
      <c r="S35" s="79"/>
      <c r="T35" s="55"/>
    </row>
    <row r="36" spans="2:20" ht="24" customHeight="1" x14ac:dyDescent="0.25">
      <c r="B36" s="48" t="s">
        <v>37</v>
      </c>
      <c r="I36" s="90"/>
      <c r="J36" s="90"/>
      <c r="L36" s="48" t="s">
        <v>38</v>
      </c>
      <c r="S36" s="90"/>
    </row>
    <row r="37" spans="2:20" ht="11.4" customHeight="1" x14ac:dyDescent="0.2">
      <c r="B37" s="49"/>
      <c r="C37" s="50"/>
      <c r="D37" s="50"/>
      <c r="E37" s="51" t="s">
        <v>62</v>
      </c>
      <c r="F37" s="51"/>
      <c r="G37" s="51"/>
      <c r="H37" s="51"/>
      <c r="I37" s="51" t="s">
        <v>63</v>
      </c>
      <c r="J37" s="52"/>
      <c r="L37" s="49"/>
      <c r="M37" s="50"/>
      <c r="N37" s="50"/>
      <c r="O37" s="51" t="s">
        <v>62</v>
      </c>
      <c r="P37" s="51"/>
      <c r="Q37" s="51"/>
      <c r="R37" s="51"/>
      <c r="S37" s="51" t="s">
        <v>63</v>
      </c>
      <c r="T37" s="53"/>
    </row>
    <row r="38" spans="2:20" ht="13.95" customHeight="1" x14ac:dyDescent="0.2">
      <c r="B38" s="54" t="s">
        <v>64</v>
      </c>
      <c r="C38" s="55"/>
      <c r="D38" s="55"/>
      <c r="E38" s="56">
        <f>G7</f>
        <v>0</v>
      </c>
      <c r="F38" s="57" t="s">
        <v>65</v>
      </c>
      <c r="G38" s="58">
        <f>G2*2</f>
        <v>29</v>
      </c>
      <c r="H38" s="57" t="s">
        <v>66</v>
      </c>
      <c r="I38" s="59">
        <f>E38*G38</f>
        <v>0</v>
      </c>
      <c r="J38" s="60"/>
      <c r="K38" s="61"/>
      <c r="L38" s="54" t="s">
        <v>64</v>
      </c>
      <c r="M38" s="55"/>
      <c r="N38" s="55"/>
      <c r="O38" s="56">
        <f>G8</f>
        <v>0</v>
      </c>
      <c r="P38" s="57" t="s">
        <v>65</v>
      </c>
      <c r="Q38" s="58">
        <f>G2*2</f>
        <v>29</v>
      </c>
      <c r="R38" s="57" t="s">
        <v>66</v>
      </c>
      <c r="S38" s="59">
        <f>O38*Q38</f>
        <v>0</v>
      </c>
      <c r="T38" s="62"/>
    </row>
    <row r="39" spans="2:20" ht="18" customHeight="1" x14ac:dyDescent="0.2">
      <c r="B39" s="54"/>
      <c r="C39" s="55"/>
      <c r="D39" s="55"/>
      <c r="E39" s="55"/>
      <c r="F39" s="55"/>
      <c r="G39" s="63"/>
      <c r="H39" s="63"/>
      <c r="I39" s="63"/>
      <c r="J39" s="64"/>
      <c r="K39" s="55"/>
      <c r="L39" s="54"/>
      <c r="M39" s="55"/>
      <c r="N39" s="55"/>
      <c r="O39" s="55"/>
      <c r="P39" s="55"/>
      <c r="Q39" s="63"/>
      <c r="R39" s="63"/>
      <c r="S39" s="63"/>
      <c r="T39" s="65"/>
    </row>
    <row r="40" spans="2:20" ht="10.199999999999999" customHeight="1" x14ac:dyDescent="0.2">
      <c r="B40" s="54"/>
      <c r="C40" s="66"/>
      <c r="D40" s="66"/>
      <c r="E40" s="67" t="s">
        <v>67</v>
      </c>
      <c r="F40" s="55"/>
      <c r="G40" s="67"/>
      <c r="H40" s="55"/>
      <c r="I40" s="67"/>
      <c r="J40" s="68"/>
      <c r="K40" s="55"/>
      <c r="L40" s="54"/>
      <c r="M40" s="66"/>
      <c r="N40" s="66"/>
      <c r="O40" s="67" t="s">
        <v>67</v>
      </c>
      <c r="P40" s="55"/>
      <c r="Q40" s="67"/>
      <c r="R40" s="55"/>
      <c r="S40" s="67"/>
      <c r="T40" s="65"/>
    </row>
    <row r="41" spans="2:20" ht="13.95" customHeight="1" x14ac:dyDescent="0.2">
      <c r="B41" s="69" t="s">
        <v>68</v>
      </c>
      <c r="C41" s="61"/>
      <c r="D41" s="61"/>
      <c r="E41" s="56">
        <f>I7</f>
        <v>0</v>
      </c>
      <c r="F41" s="57" t="s">
        <v>65</v>
      </c>
      <c r="G41" s="58">
        <f>G2*2</f>
        <v>29</v>
      </c>
      <c r="H41" s="57" t="s">
        <v>66</v>
      </c>
      <c r="I41" s="59">
        <f>E41*G41</f>
        <v>0</v>
      </c>
      <c r="J41" s="60"/>
      <c r="K41" s="61"/>
      <c r="L41" s="69" t="s">
        <v>68</v>
      </c>
      <c r="M41" s="61"/>
      <c r="N41" s="61"/>
      <c r="O41" s="56">
        <f>I8</f>
        <v>0</v>
      </c>
      <c r="P41" s="57" t="s">
        <v>65</v>
      </c>
      <c r="Q41" s="58">
        <f>G2*2</f>
        <v>29</v>
      </c>
      <c r="R41" s="57" t="s">
        <v>66</v>
      </c>
      <c r="S41" s="59">
        <f>O41*Q41</f>
        <v>0</v>
      </c>
      <c r="T41" s="62"/>
    </row>
    <row r="42" spans="2:20" ht="18" customHeight="1" x14ac:dyDescent="0.2">
      <c r="B42" s="54"/>
      <c r="C42" s="66"/>
      <c r="D42" s="66"/>
      <c r="E42" s="55"/>
      <c r="F42" s="55"/>
      <c r="G42" s="63"/>
      <c r="H42" s="63"/>
      <c r="I42" s="63"/>
      <c r="J42" s="64"/>
      <c r="K42" s="55"/>
      <c r="L42" s="54"/>
      <c r="M42" s="66"/>
      <c r="N42" s="66"/>
      <c r="O42" s="55"/>
      <c r="P42" s="55"/>
      <c r="Q42" s="63"/>
      <c r="R42" s="63"/>
      <c r="S42" s="63"/>
      <c r="T42" s="65"/>
    </row>
    <row r="43" spans="2:20" ht="9.6" customHeight="1" x14ac:dyDescent="0.2">
      <c r="B43" s="54"/>
      <c r="C43" s="55"/>
      <c r="D43" s="55"/>
      <c r="E43" s="70" t="s">
        <v>69</v>
      </c>
      <c r="F43" s="70"/>
      <c r="G43" s="67" t="s">
        <v>70</v>
      </c>
      <c r="H43" s="70"/>
      <c r="I43" s="67"/>
      <c r="J43" s="68"/>
      <c r="K43" s="55"/>
      <c r="L43" s="54"/>
      <c r="M43" s="55"/>
      <c r="N43" s="55"/>
      <c r="O43" s="70" t="s">
        <v>69</v>
      </c>
      <c r="P43" s="70"/>
      <c r="Q43" s="67" t="s">
        <v>70</v>
      </c>
      <c r="R43" s="70"/>
      <c r="S43" s="67"/>
      <c r="T43" s="65"/>
    </row>
    <row r="44" spans="2:20" ht="13.95" customHeight="1" x14ac:dyDescent="0.2">
      <c r="B44" s="54" t="s">
        <v>71</v>
      </c>
      <c r="C44" s="55"/>
      <c r="D44" s="55"/>
      <c r="E44" s="56">
        <f>G7*10</f>
        <v>0</v>
      </c>
      <c r="F44" s="61"/>
      <c r="G44" s="58">
        <f>IF(L7="",0,(ROUNDDOWN((G2*2)/11,0)))</f>
        <v>0</v>
      </c>
      <c r="H44" s="57" t="s">
        <v>66</v>
      </c>
      <c r="I44" s="59">
        <f>E44*G44</f>
        <v>0</v>
      </c>
      <c r="J44" s="60"/>
      <c r="K44" s="61"/>
      <c r="L44" s="54" t="s">
        <v>71</v>
      </c>
      <c r="M44" s="55"/>
      <c r="N44" s="55"/>
      <c r="O44" s="56">
        <f>G8*10</f>
        <v>0</v>
      </c>
      <c r="P44" s="61"/>
      <c r="Q44" s="58">
        <f>IF(L8="",0,(ROUNDDOWN((G2*2)/11,0)))</f>
        <v>0</v>
      </c>
      <c r="R44" s="57" t="s">
        <v>66</v>
      </c>
      <c r="S44" s="59">
        <f>O44*Q44</f>
        <v>0</v>
      </c>
      <c r="T44" s="62"/>
    </row>
    <row r="45" spans="2:20" ht="9" customHeight="1" x14ac:dyDescent="0.2">
      <c r="B45" s="54"/>
      <c r="C45" s="55"/>
      <c r="D45" s="55"/>
      <c r="E45" s="71"/>
      <c r="F45" s="55"/>
      <c r="G45" s="63"/>
      <c r="H45" s="63"/>
      <c r="I45" s="63"/>
      <c r="J45" s="64"/>
      <c r="K45" s="55"/>
      <c r="L45" s="54"/>
      <c r="M45" s="55"/>
      <c r="N45" s="55"/>
      <c r="O45" s="71"/>
      <c r="P45" s="55"/>
      <c r="Q45" s="63"/>
      <c r="R45" s="63"/>
      <c r="S45" s="63"/>
      <c r="T45" s="65"/>
    </row>
    <row r="46" spans="2:20" ht="9" customHeight="1" x14ac:dyDescent="0.2">
      <c r="B46" s="54"/>
      <c r="C46" s="55"/>
      <c r="D46" s="55"/>
      <c r="E46" s="70" t="s">
        <v>72</v>
      </c>
      <c r="F46" s="70"/>
      <c r="G46" s="67" t="s">
        <v>73</v>
      </c>
      <c r="H46" s="67"/>
      <c r="I46" s="67"/>
      <c r="J46" s="68"/>
      <c r="K46" s="55"/>
      <c r="L46" s="54"/>
      <c r="M46" s="55"/>
      <c r="N46" s="55"/>
      <c r="O46" s="70" t="s">
        <v>72</v>
      </c>
      <c r="P46" s="70"/>
      <c r="Q46" s="67" t="s">
        <v>73</v>
      </c>
      <c r="R46" s="67"/>
      <c r="S46" s="67"/>
      <c r="T46" s="65"/>
    </row>
    <row r="47" spans="2:20" ht="13.95" customHeight="1" x14ac:dyDescent="0.2">
      <c r="B47" s="54"/>
      <c r="C47" s="55"/>
      <c r="D47" s="55"/>
      <c r="E47" s="72">
        <f>G7</f>
        <v>0</v>
      </c>
      <c r="F47" s="57" t="s">
        <v>65</v>
      </c>
      <c r="G47" s="58">
        <f>(G2*2)-(G44*11)</f>
        <v>29</v>
      </c>
      <c r="H47" s="57" t="s">
        <v>66</v>
      </c>
      <c r="I47" s="58">
        <f>E47*G47</f>
        <v>0</v>
      </c>
      <c r="J47" s="73"/>
      <c r="K47" s="61"/>
      <c r="L47" s="54"/>
      <c r="M47" s="55"/>
      <c r="N47" s="55"/>
      <c r="O47" s="72">
        <f>G8</f>
        <v>0</v>
      </c>
      <c r="P47" s="57" t="s">
        <v>65</v>
      </c>
      <c r="Q47" s="58">
        <f>(G2*2)-(Q44*11)</f>
        <v>29</v>
      </c>
      <c r="R47" s="57" t="s">
        <v>66</v>
      </c>
      <c r="S47" s="58">
        <f>O47*Q47</f>
        <v>0</v>
      </c>
      <c r="T47" s="62"/>
    </row>
    <row r="48" spans="2:20" ht="6" customHeight="1" thickBot="1" x14ac:dyDescent="0.25">
      <c r="B48" s="54"/>
      <c r="C48" s="55"/>
      <c r="D48" s="55"/>
      <c r="E48" s="74"/>
      <c r="F48" s="75"/>
      <c r="G48" s="76"/>
      <c r="H48" s="76"/>
      <c r="I48" s="76"/>
      <c r="J48" s="64"/>
      <c r="K48" s="55"/>
      <c r="L48" s="54"/>
      <c r="M48" s="55"/>
      <c r="N48" s="55"/>
      <c r="O48" s="74"/>
      <c r="P48" s="75"/>
      <c r="Q48" s="76"/>
      <c r="R48" s="76"/>
      <c r="S48" s="76"/>
      <c r="T48" s="65"/>
    </row>
    <row r="49" spans="2:20" ht="8.4" customHeight="1" thickTop="1" x14ac:dyDescent="0.2">
      <c r="B49" s="54"/>
      <c r="C49" s="55"/>
      <c r="D49" s="55"/>
      <c r="E49" s="77"/>
      <c r="F49" s="55"/>
      <c r="G49" s="63"/>
      <c r="H49" s="63"/>
      <c r="I49" s="63"/>
      <c r="J49" s="64"/>
      <c r="K49" s="55"/>
      <c r="L49" s="54"/>
      <c r="M49" s="55"/>
      <c r="N49" s="55"/>
      <c r="O49" s="77"/>
      <c r="P49" s="55"/>
      <c r="Q49" s="63"/>
      <c r="R49" s="63"/>
      <c r="S49" s="63"/>
      <c r="T49" s="65"/>
    </row>
    <row r="50" spans="2:20" ht="13.95" customHeight="1" x14ac:dyDescent="0.2">
      <c r="B50" s="54"/>
      <c r="C50" s="55" t="s">
        <v>74</v>
      </c>
      <c r="D50" s="55"/>
      <c r="E50" s="77"/>
      <c r="F50" s="55"/>
      <c r="G50" s="63"/>
      <c r="H50" s="63"/>
      <c r="I50" s="59">
        <f>I44+I47</f>
        <v>0</v>
      </c>
      <c r="J50" s="60"/>
      <c r="K50" s="55"/>
      <c r="L50" s="54"/>
      <c r="M50" s="55" t="s">
        <v>74</v>
      </c>
      <c r="N50" s="55"/>
      <c r="O50" s="77"/>
      <c r="P50" s="55"/>
      <c r="Q50" s="63"/>
      <c r="R50" s="63"/>
      <c r="S50" s="59">
        <f>S44+S47</f>
        <v>0</v>
      </c>
      <c r="T50" s="65"/>
    </row>
    <row r="51" spans="2:20" ht="13.95" customHeight="1" x14ac:dyDescent="0.2">
      <c r="B51" s="54"/>
      <c r="C51" s="55"/>
      <c r="D51" s="55"/>
      <c r="E51" s="70" t="s">
        <v>75</v>
      </c>
      <c r="F51" s="70"/>
      <c r="G51" s="67" t="s">
        <v>73</v>
      </c>
      <c r="H51" s="67"/>
      <c r="I51" s="67" t="s">
        <v>63</v>
      </c>
      <c r="J51" s="68"/>
      <c r="K51" s="55"/>
      <c r="L51" s="54"/>
      <c r="M51" s="55"/>
      <c r="N51" s="55"/>
      <c r="O51" s="70" t="s">
        <v>75</v>
      </c>
      <c r="P51" s="70"/>
      <c r="Q51" s="67" t="s">
        <v>73</v>
      </c>
      <c r="R51" s="67"/>
      <c r="S51" s="67" t="s">
        <v>63</v>
      </c>
      <c r="T51" s="65"/>
    </row>
    <row r="52" spans="2:20" ht="13.95" customHeight="1" x14ac:dyDescent="0.2">
      <c r="B52" s="54"/>
      <c r="C52" s="55"/>
      <c r="D52" s="55"/>
      <c r="E52" s="72">
        <f>I7</f>
        <v>0</v>
      </c>
      <c r="F52" s="57" t="s">
        <v>65</v>
      </c>
      <c r="G52" s="58">
        <f>G47</f>
        <v>29</v>
      </c>
      <c r="H52" s="57" t="s">
        <v>66</v>
      </c>
      <c r="I52" s="58">
        <f>E52*G52</f>
        <v>0</v>
      </c>
      <c r="J52" s="73"/>
      <c r="K52" s="61"/>
      <c r="L52" s="54"/>
      <c r="M52" s="55"/>
      <c r="N52" s="55"/>
      <c r="O52" s="72">
        <f>I8</f>
        <v>0</v>
      </c>
      <c r="P52" s="57" t="s">
        <v>65</v>
      </c>
      <c r="Q52" s="58">
        <f>Q47</f>
        <v>29</v>
      </c>
      <c r="R52" s="57" t="s">
        <v>66</v>
      </c>
      <c r="S52" s="58">
        <f>O52*Q52</f>
        <v>0</v>
      </c>
      <c r="T52" s="62"/>
    </row>
    <row r="53" spans="2:20" ht="6" customHeight="1" thickBot="1" x14ac:dyDescent="0.25">
      <c r="B53" s="54"/>
      <c r="C53" s="55"/>
      <c r="D53" s="55"/>
      <c r="E53" s="75"/>
      <c r="F53" s="75"/>
      <c r="G53" s="76"/>
      <c r="H53" s="75"/>
      <c r="I53" s="76"/>
      <c r="J53" s="64"/>
      <c r="K53" s="55"/>
      <c r="L53" s="54"/>
      <c r="M53" s="55"/>
      <c r="N53" s="55"/>
      <c r="O53" s="75"/>
      <c r="P53" s="75"/>
      <c r="Q53" s="76"/>
      <c r="R53" s="75"/>
      <c r="S53" s="76"/>
      <c r="T53" s="65"/>
    </row>
    <row r="54" spans="2:20" ht="10.199999999999999" customHeight="1" thickTop="1" x14ac:dyDescent="0.2">
      <c r="B54" s="54"/>
      <c r="C54" s="66"/>
      <c r="D54" s="66"/>
      <c r="E54" s="55"/>
      <c r="F54" s="55"/>
      <c r="G54" s="63"/>
      <c r="H54" s="63"/>
      <c r="I54" s="63"/>
      <c r="J54" s="64"/>
      <c r="K54" s="55"/>
      <c r="L54" s="54"/>
      <c r="M54" s="66"/>
      <c r="N54" s="66"/>
      <c r="O54" s="55"/>
      <c r="P54" s="55"/>
      <c r="Q54" s="63"/>
      <c r="R54" s="63"/>
      <c r="S54" s="63"/>
      <c r="T54" s="65"/>
    </row>
    <row r="55" spans="2:20" ht="13.95" customHeight="1" x14ac:dyDescent="0.2">
      <c r="B55" s="54"/>
      <c r="C55" s="55" t="s">
        <v>76</v>
      </c>
      <c r="D55" s="55"/>
      <c r="E55" s="55"/>
      <c r="F55" s="55"/>
      <c r="G55" s="63"/>
      <c r="H55" s="55"/>
      <c r="I55" s="59">
        <f>I44+I52</f>
        <v>0</v>
      </c>
      <c r="J55" s="60"/>
      <c r="K55" s="55"/>
      <c r="L55" s="54"/>
      <c r="M55" s="55" t="s">
        <v>76</v>
      </c>
      <c r="N55" s="55"/>
      <c r="O55" s="55"/>
      <c r="P55" s="55"/>
      <c r="Q55" s="63"/>
      <c r="R55" s="55"/>
      <c r="S55" s="59">
        <f>S44+S52</f>
        <v>0</v>
      </c>
      <c r="T55" s="65"/>
    </row>
    <row r="56" spans="2:20" ht="10.199999999999999" customHeight="1" x14ac:dyDescent="0.2">
      <c r="B56" s="54"/>
      <c r="C56" s="55"/>
      <c r="D56" s="55"/>
      <c r="E56" s="70" t="s">
        <v>77</v>
      </c>
      <c r="F56" s="55"/>
      <c r="G56" s="63"/>
      <c r="H56" s="55"/>
      <c r="I56" s="63"/>
      <c r="J56" s="64"/>
      <c r="K56" s="55"/>
      <c r="L56" s="54"/>
      <c r="M56" s="55"/>
      <c r="N56" s="55"/>
      <c r="O56" s="70" t="s">
        <v>77</v>
      </c>
      <c r="P56" s="55"/>
      <c r="Q56" s="63"/>
      <c r="R56" s="55"/>
      <c r="S56" s="63"/>
      <c r="T56" s="65"/>
    </row>
    <row r="57" spans="2:20" ht="13.95" customHeight="1" x14ac:dyDescent="0.2">
      <c r="B57" s="54" t="s">
        <v>78</v>
      </c>
      <c r="C57" s="55"/>
      <c r="D57" s="55"/>
      <c r="E57" s="56">
        <f>K7</f>
        <v>0</v>
      </c>
      <c r="F57" s="55"/>
      <c r="G57" s="63"/>
      <c r="H57" s="55"/>
      <c r="I57" s="63"/>
      <c r="J57" s="64"/>
      <c r="K57" s="55"/>
      <c r="L57" s="54" t="s">
        <v>78</v>
      </c>
      <c r="M57" s="55"/>
      <c r="N57" s="55"/>
      <c r="O57" s="56">
        <f>K8</f>
        <v>0</v>
      </c>
      <c r="P57" s="55"/>
      <c r="Q57" s="63"/>
      <c r="R57" s="55"/>
      <c r="S57" s="63"/>
      <c r="T57" s="65"/>
    </row>
    <row r="58" spans="2:20" ht="9" customHeight="1" x14ac:dyDescent="0.2">
      <c r="B58" s="54"/>
      <c r="C58" s="55"/>
      <c r="D58" s="55"/>
      <c r="E58" s="55"/>
      <c r="F58" s="55"/>
      <c r="G58" s="63"/>
      <c r="H58" s="55"/>
      <c r="I58" s="63"/>
      <c r="J58" s="64"/>
      <c r="K58" s="55"/>
      <c r="L58" s="54"/>
      <c r="M58" s="55"/>
      <c r="N58" s="55"/>
      <c r="O58" s="55"/>
      <c r="P58" s="55"/>
      <c r="Q58" s="63"/>
      <c r="R58" s="55"/>
      <c r="S58" s="63"/>
      <c r="T58" s="65"/>
    </row>
    <row r="59" spans="2:20" ht="13.95" customHeight="1" x14ac:dyDescent="0.2">
      <c r="B59" s="54" t="s">
        <v>79</v>
      </c>
      <c r="C59" s="55"/>
      <c r="D59" s="55"/>
      <c r="E59" s="55"/>
      <c r="F59" s="78"/>
      <c r="G59" s="538">
        <f>MIN(I38,I41,I50,I55,E57)</f>
        <v>0</v>
      </c>
      <c r="H59" s="539"/>
      <c r="I59" s="79" t="s">
        <v>80</v>
      </c>
      <c r="J59" s="80"/>
      <c r="K59" s="55"/>
      <c r="L59" s="54" t="s">
        <v>79</v>
      </c>
      <c r="M59" s="55"/>
      <c r="N59" s="55"/>
      <c r="O59" s="55"/>
      <c r="P59" s="78"/>
      <c r="Q59" s="538">
        <f>MIN(S38,S41,S50,S55,O57)</f>
        <v>0</v>
      </c>
      <c r="R59" s="539"/>
      <c r="S59" s="79" t="s">
        <v>80</v>
      </c>
      <c r="T59" s="65"/>
    </row>
    <row r="60" spans="2:20" ht="18" customHeight="1" x14ac:dyDescent="0.2">
      <c r="B60" s="91"/>
      <c r="C60" s="44"/>
      <c r="D60" s="44"/>
      <c r="E60" s="44"/>
      <c r="F60" s="44"/>
      <c r="G60" s="44"/>
      <c r="H60" s="44"/>
      <c r="I60" s="44"/>
      <c r="J60" s="92"/>
      <c r="L60" s="91"/>
      <c r="M60" s="44"/>
      <c r="N60" s="44"/>
      <c r="O60" s="44"/>
      <c r="P60" s="44"/>
      <c r="Q60" s="44"/>
      <c r="R60" s="44"/>
      <c r="S60" s="44"/>
      <c r="T60" s="92"/>
    </row>
  </sheetData>
  <protectedRanges>
    <protectedRange sqref="E12 E28 E15:E16 E31 O12 O28 O15:O16 O31 E38 E54 E41:E42 E57 O38 O54 O41:O42 O57" name="範囲3"/>
  </protectedRanges>
  <mergeCells count="5">
    <mergeCell ref="B2:C2"/>
    <mergeCell ref="G33:H33"/>
    <mergeCell ref="Q33:R33"/>
    <mergeCell ref="G59:H59"/>
    <mergeCell ref="Q59:R59"/>
  </mergeCells>
  <phoneticPr fontId="3"/>
  <dataValidations count="1">
    <dataValidation type="list" allowBlank="1" showInputMessage="1" sqref="L5:L8" xr:uid="{2F5B4BDE-A5EF-41A3-AC1E-D8F782B90874}">
      <formula1>"○,"</formula1>
    </dataValidation>
  </dataValidations>
  <pageMargins left="0.19685039370078741" right="0.19685039370078741" top="0.59055118110236227" bottom="0.19685039370078741" header="0" footer="0"/>
  <pageSetup paperSize="9" scale="8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データ入力用</vt:lpstr>
      <vt:lpstr>記入例</vt:lpstr>
      <vt:lpstr>交通費計算書</vt:lpstr>
      <vt:lpstr>交通費精算書記入例 </vt:lpstr>
      <vt:lpstr>データ入力用!Print_Area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ycustaff</dc:creator>
  <cp:keywords/>
  <dc:description/>
  <cp:lastModifiedBy>高井　久美子（横浜市大　研究基盤課）</cp:lastModifiedBy>
  <cp:revision/>
  <cp:lastPrinted>2026-01-08T00:32:57Z</cp:lastPrinted>
  <dcterms:created xsi:type="dcterms:W3CDTF">2022-04-27T08:36:07Z</dcterms:created>
  <dcterms:modified xsi:type="dcterms:W3CDTF">2026-02-17T07:31:54Z</dcterms:modified>
  <cp:category/>
  <cp:contentStatus/>
</cp:coreProperties>
</file>